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auditscotland.sharepoint.com/sites/quality/Fee_Setting/2020-21 audit fees/"/>
    </mc:Choice>
  </mc:AlternateContent>
  <xr:revisionPtr revIDLastSave="541" documentId="8_{A3E27599-5AB8-4498-9E90-FD2742564D19}" xr6:coauthVersionLast="45" xr6:coauthVersionMax="45" xr10:uidLastSave="{8A53A1C1-1704-4FF3-8EF4-336DAA6A4FD1}"/>
  <workbookProtection workbookAlgorithmName="SHA-512" workbookHashValue="2D9F9XIELey9Bqs7ELotx73/g7K6ZbwxXPvBNQWzw4JZBy6VQH705xdRfG/rM+fcolXZwWVGQeG4Je/eAoi92Q==" workbookSaltValue="49K4KjpIZAlKp+A/h9wj9w==" workbookSpinCount="100000" lockStructure="1"/>
  <bookViews>
    <workbookView xWindow="28680" yWindow="-120" windowWidth="29040" windowHeight="15840" firstSheet="5" activeTab="5" xr2:uid="{00000000-000D-0000-FFFF-FFFF00000000}"/>
  </bookViews>
  <sheets>
    <sheet name="1617" sheetId="2" state="hidden" r:id="rId1"/>
    <sheet name="1718" sheetId="1" state="hidden" r:id="rId2"/>
    <sheet name="1819" sheetId="3" state="hidden" r:id="rId3"/>
    <sheet name="1920" sheetId="8" state="hidden" r:id="rId4"/>
    <sheet name="2021" sheetId="10" state="hidden" r:id="rId5"/>
    <sheet name="Report" sheetId="6" r:id="rId6"/>
    <sheet name="Instructions" sheetId="7" r:id="rId7"/>
    <sheet name="Billing arrangements" sheetId="9" r:id="rId8"/>
    <sheet name="M" sheetId="5" state="hidden" r:id="rId9"/>
  </sheets>
  <definedNames>
    <definedName name="_xlnm._FilterDatabase" localSheetId="0" hidden="1">'1617'!$A$1:$K$228</definedName>
    <definedName name="_xlnm._FilterDatabase" localSheetId="1" hidden="1">'1718'!$A$1:$J$222</definedName>
    <definedName name="_xlnm._FilterDatabase" localSheetId="2" hidden="1">'1819'!$A$1:$L$250</definedName>
    <definedName name="_xlnm._FilterDatabase" localSheetId="3" hidden="1">'1920'!$A$1:$L$254</definedName>
    <definedName name="_xlnm._FilterDatabase" localSheetId="4" hidden="1">'2021'!$A$1:$L$255</definedName>
    <definedName name="_ftnref1" localSheetId="6">Instructions!$B$4</definedName>
    <definedName name="Auditor">M!$E$3:$F$10</definedName>
    <definedName name="Body">M!$B$40:$B$293</definedName>
    <definedName name="Comment">M!$B$4:$B$9</definedName>
    <definedName name="Eighteen">'1819'!$1:$1048576</definedName>
    <definedName name="Nineteen">'1920'!$1:$1048576</definedName>
    <definedName name="_xlnm.Print_Area" localSheetId="6">Instructions!$A$1:$B$29</definedName>
    <definedName name="Sector">M!$C$40:$C$293</definedName>
    <definedName name="Sectors">M!$B$12:$B$21</definedName>
    <definedName name="SectorVariance">M!$B$24:$G$30</definedName>
    <definedName name="SelectionOne">M!$F$40:$F$91</definedName>
    <definedName name="Seventeen">'1718'!$1:$1048576</definedName>
    <definedName name="Sixteen">'1617'!$1:$1048576</definedName>
    <definedName name="Twenty">'2021'!$1:$1048576</definedName>
    <definedName name="Year">M!$B$33:$B$37</definedName>
    <definedName name="Years">M!$B$33:$C$37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1" i="10" l="1"/>
  <c r="K271" i="10"/>
  <c r="L262" i="10"/>
  <c r="K262" i="10"/>
  <c r="K7" i="10"/>
  <c r="K41" i="10"/>
  <c r="K42" i="10"/>
  <c r="K43" i="10"/>
  <c r="K44" i="10"/>
  <c r="K45" i="10"/>
  <c r="K46" i="10"/>
  <c r="K47" i="10"/>
  <c r="K48" i="10"/>
  <c r="K49" i="10"/>
  <c r="K50" i="10"/>
  <c r="K51" i="10"/>
  <c r="K52" i="10"/>
  <c r="K53" i="10"/>
  <c r="K54" i="10"/>
  <c r="K55" i="10"/>
  <c r="K56" i="10"/>
  <c r="K57" i="10"/>
  <c r="K58" i="10"/>
  <c r="K59" i="10"/>
  <c r="K61" i="10"/>
  <c r="K62" i="10"/>
  <c r="K63" i="10"/>
  <c r="K64" i="10"/>
  <c r="K65"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3" i="10"/>
  <c r="K4" i="10"/>
  <c r="K5" i="10"/>
  <c r="K6"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2" i="10"/>
  <c r="L41" i="10"/>
  <c r="L42" i="10"/>
  <c r="L43" i="10"/>
  <c r="L44" i="10"/>
  <c r="L45" i="10"/>
  <c r="L46" i="10"/>
  <c r="L47" i="10"/>
  <c r="L48" i="10"/>
  <c r="L49" i="10"/>
  <c r="L50" i="10"/>
  <c r="L51" i="10"/>
  <c r="L52" i="10"/>
  <c r="L53" i="10"/>
  <c r="L54" i="10"/>
  <c r="L55" i="10"/>
  <c r="L56" i="10"/>
  <c r="L57" i="10"/>
  <c r="L58" i="10"/>
  <c r="L59" i="10"/>
  <c r="L61" i="10"/>
  <c r="L62" i="10"/>
  <c r="L63" i="10"/>
  <c r="L64" i="10"/>
  <c r="L65"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163" i="10"/>
  <c r="L164" i="10"/>
  <c r="L165" i="10"/>
  <c r="L166" i="10"/>
  <c r="L167" i="10"/>
  <c r="L168" i="10"/>
  <c r="L169" i="10"/>
  <c r="L170" i="10"/>
  <c r="L171" i="10"/>
  <c r="L172" i="10"/>
  <c r="L173" i="10"/>
  <c r="L174" i="10"/>
  <c r="L175" i="10"/>
  <c r="L176" i="10"/>
  <c r="L177" i="10"/>
  <c r="L178" i="10"/>
  <c r="L179" i="10"/>
  <c r="L180" i="10"/>
  <c r="L181" i="10"/>
  <c r="L182" i="10"/>
  <c r="L183" i="10"/>
  <c r="L184" i="10"/>
  <c r="L185" i="10"/>
  <c r="L186" i="10"/>
  <c r="L187" i="10"/>
  <c r="L188" i="10"/>
  <c r="L189" i="10"/>
  <c r="L190" i="10"/>
  <c r="L191" i="10"/>
  <c r="L192" i="10"/>
  <c r="L193" i="10"/>
  <c r="L194" i="10"/>
  <c r="L195" i="10"/>
  <c r="L196" i="10"/>
  <c r="L197" i="10"/>
  <c r="L198" i="10"/>
  <c r="L199" i="10"/>
  <c r="L200" i="10"/>
  <c r="L201" i="10"/>
  <c r="L202" i="10"/>
  <c r="L203" i="10"/>
  <c r="L204" i="10"/>
  <c r="L205" i="10"/>
  <c r="L206" i="10"/>
  <c r="L207" i="10"/>
  <c r="L208" i="10"/>
  <c r="L209" i="10"/>
  <c r="L210" i="10"/>
  <c r="L211" i="10"/>
  <c r="L212" i="10"/>
  <c r="L213" i="10"/>
  <c r="L214" i="10"/>
  <c r="L215" i="10"/>
  <c r="L216" i="10"/>
  <c r="L217" i="10"/>
  <c r="L218" i="10"/>
  <c r="L219" i="10"/>
  <c r="L220" i="10"/>
  <c r="L221" i="10"/>
  <c r="L222" i="10"/>
  <c r="L223" i="10"/>
  <c r="L224" i="10"/>
  <c r="L225" i="10"/>
  <c r="L226" i="10"/>
  <c r="L227" i="10"/>
  <c r="L228" i="10"/>
  <c r="L229" i="10"/>
  <c r="L230" i="10"/>
  <c r="L231" i="10"/>
  <c r="L232" i="10"/>
  <c r="L233" i="10"/>
  <c r="L234" i="10"/>
  <c r="L235" i="10"/>
  <c r="L236" i="10"/>
  <c r="L237" i="10"/>
  <c r="L238" i="10"/>
  <c r="L239" i="10"/>
  <c r="L240" i="10"/>
  <c r="L241" i="10"/>
  <c r="L242" i="10"/>
  <c r="L243" i="10"/>
  <c r="L244" i="10"/>
  <c r="L245" i="10"/>
  <c r="L246" i="10"/>
  <c r="L247" i="10"/>
  <c r="L248" i="10"/>
  <c r="L249" i="10"/>
  <c r="L250" i="10"/>
  <c r="L251" i="10"/>
  <c r="L252" i="10"/>
  <c r="L253" i="10"/>
  <c r="L254" i="10"/>
  <c r="L255" i="10"/>
  <c r="L3"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2" i="10"/>
  <c r="A20" i="6"/>
  <c r="C312" i="5"/>
  <c r="C306" i="5"/>
  <c r="A77" i="5"/>
  <c r="A98" i="5"/>
  <c r="A104" i="5"/>
  <c r="C296" i="5" l="1"/>
  <c r="C297" i="5"/>
  <c r="C298" i="5"/>
  <c r="C299" i="5"/>
  <c r="C300" i="5"/>
  <c r="C301" i="5"/>
  <c r="C302" i="5"/>
  <c r="C303" i="5"/>
  <c r="C304" i="5"/>
  <c r="C305" i="5"/>
  <c r="C295" i="5"/>
  <c r="A230" i="5"/>
  <c r="A131" i="5"/>
  <c r="A261" i="5"/>
  <c r="A129" i="5"/>
  <c r="A268" i="5"/>
  <c r="A211" i="5"/>
  <c r="A45" i="5"/>
  <c r="A180" i="5"/>
  <c r="A185" i="5"/>
  <c r="A228" i="5"/>
  <c r="A216" i="5"/>
  <c r="A111" i="5"/>
  <c r="A233" i="5"/>
  <c r="A254" i="5"/>
  <c r="A73" i="5"/>
  <c r="A292" i="5"/>
  <c r="A148" i="5"/>
  <c r="A65" i="5"/>
  <c r="A71" i="5"/>
  <c r="A181" i="5"/>
  <c r="A139" i="5"/>
  <c r="A205" i="5"/>
  <c r="A231" i="5"/>
  <c r="A42" i="5"/>
  <c r="A248" i="5"/>
  <c r="A232" i="5"/>
  <c r="A130" i="5"/>
  <c r="A210" i="5"/>
  <c r="A92" i="5"/>
  <c r="A76" i="5"/>
  <c r="A94" i="5"/>
  <c r="A51" i="5"/>
  <c r="A170" i="5"/>
  <c r="A225" i="5"/>
  <c r="A81" i="5"/>
  <c r="A256" i="5"/>
  <c r="A123" i="5"/>
  <c r="A63" i="5"/>
  <c r="A115" i="5"/>
  <c r="A290" i="5"/>
  <c r="A214" i="5"/>
  <c r="A160" i="5"/>
  <c r="A173" i="5"/>
  <c r="A149" i="5"/>
  <c r="A204" i="5"/>
  <c r="A152" i="5"/>
  <c r="A121" i="5"/>
  <c r="A195" i="5"/>
  <c r="A91" i="5"/>
  <c r="A153" i="5"/>
  <c r="A249" i="5"/>
  <c r="A213" i="5"/>
  <c r="A283" i="5"/>
  <c r="A280" i="5"/>
  <c r="A223" i="5"/>
  <c r="A43" i="5"/>
  <c r="A55" i="5"/>
  <c r="A186" i="5"/>
  <c r="A114" i="5"/>
  <c r="A262" i="5"/>
  <c r="A272" i="5"/>
  <c r="A68" i="5"/>
  <c r="A240" i="5"/>
  <c r="A274" i="5"/>
  <c r="A52" i="5"/>
  <c r="A182" i="5"/>
  <c r="A96" i="5"/>
  <c r="A107" i="5"/>
  <c r="A273" i="5"/>
  <c r="A109" i="5"/>
  <c r="A116" i="5"/>
  <c r="A145" i="5"/>
  <c r="A146" i="5"/>
  <c r="A138" i="5"/>
  <c r="A118" i="5"/>
  <c r="A279" i="5"/>
  <c r="A172" i="5"/>
  <c r="A176" i="5"/>
  <c r="A93" i="5"/>
  <c r="A265" i="5"/>
  <c r="A164" i="5"/>
  <c r="A250" i="5"/>
  <c r="A235" i="5"/>
  <c r="A117" i="5"/>
  <c r="A257" i="5"/>
  <c r="A135" i="5"/>
  <c r="A275" i="5"/>
  <c r="A64" i="5"/>
  <c r="A75" i="5"/>
  <c r="A244" i="5"/>
  <c r="A150" i="5"/>
  <c r="A136" i="5"/>
  <c r="A242" i="5"/>
  <c r="A199" i="5"/>
  <c r="A252" i="5"/>
  <c r="A196" i="5"/>
  <c r="A212" i="5"/>
  <c r="A120" i="5"/>
  <c r="A85" i="5"/>
  <c r="A134" i="5"/>
  <c r="A241" i="5"/>
  <c r="A103" i="5"/>
  <c r="A127" i="5"/>
  <c r="A286" i="5"/>
  <c r="A122" i="5"/>
  <c r="A106" i="5"/>
  <c r="A157" i="5"/>
  <c r="A289" i="5"/>
  <c r="A128" i="5"/>
  <c r="A108" i="5"/>
  <c r="A72" i="5"/>
  <c r="A70" i="5"/>
  <c r="A177" i="5"/>
  <c r="A193" i="5"/>
  <c r="A234" i="5"/>
  <c r="A110" i="5"/>
  <c r="A266" i="5"/>
  <c r="A267" i="5"/>
  <c r="A143" i="5"/>
  <c r="A189" i="5"/>
  <c r="A67" i="5"/>
  <c r="A126" i="5"/>
  <c r="A224" i="5"/>
  <c r="A95" i="5"/>
  <c r="A80" i="5"/>
  <c r="A291" i="5"/>
  <c r="A147" i="5"/>
  <c r="A270" i="5"/>
  <c r="A158" i="5"/>
  <c r="A175" i="5"/>
  <c r="A259" i="5"/>
  <c r="A119" i="5"/>
  <c r="A203" i="5"/>
  <c r="A156" i="5"/>
  <c r="A142" i="5"/>
  <c r="A237" i="5"/>
  <c r="A101" i="5"/>
  <c r="A287" i="5"/>
  <c r="A226" i="5"/>
  <c r="A192" i="5"/>
  <c r="A97" i="5"/>
  <c r="A168" i="5"/>
  <c r="A190" i="5"/>
  <c r="A174" i="5"/>
  <c r="A56" i="5"/>
  <c r="A84" i="5"/>
  <c r="A155" i="5"/>
  <c r="A220" i="5"/>
  <c r="A239" i="5"/>
  <c r="A41" i="5"/>
  <c r="A79" i="5"/>
  <c r="A50" i="5"/>
  <c r="A61" i="5"/>
  <c r="A125" i="5"/>
  <c r="A260" i="5"/>
  <c r="A57" i="5"/>
  <c r="A151" i="5"/>
  <c r="A82" i="5"/>
  <c r="A276" i="5"/>
  <c r="A66" i="5"/>
  <c r="A281" i="5"/>
  <c r="A99" i="5"/>
  <c r="A140" i="5"/>
  <c r="A58" i="5"/>
  <c r="A251" i="5"/>
  <c r="A217" i="5"/>
  <c r="A124" i="5"/>
  <c r="A133" i="5"/>
  <c r="A209" i="5"/>
  <c r="A253" i="5"/>
  <c r="A141" i="5"/>
  <c r="A222" i="5"/>
  <c r="A184" i="5"/>
  <c r="A282" i="5"/>
  <c r="A167" i="5"/>
  <c r="A208" i="5"/>
  <c r="A144" i="5"/>
  <c r="A44" i="5"/>
  <c r="A87" i="5"/>
  <c r="A187" i="5"/>
  <c r="A245" i="5"/>
  <c r="A169" i="5"/>
  <c r="A215" i="5"/>
  <c r="A236" i="5"/>
  <c r="A277" i="5"/>
  <c r="A278" i="5"/>
  <c r="A288" i="5"/>
  <c r="A191" i="5"/>
  <c r="A238" i="5"/>
  <c r="A285" i="5"/>
  <c r="A165" i="5"/>
  <c r="A47" i="5"/>
  <c r="A100" i="5"/>
  <c r="A198" i="5"/>
  <c r="A271" i="5"/>
  <c r="A202" i="5"/>
  <c r="A69" i="5"/>
  <c r="A284" i="5"/>
  <c r="A53" i="5"/>
  <c r="A83" i="5"/>
  <c r="A105" i="5"/>
  <c r="A162" i="5"/>
  <c r="A112" i="5"/>
  <c r="A40" i="5"/>
  <c r="A46" i="5"/>
  <c r="A49" i="5"/>
  <c r="A163" i="5"/>
  <c r="A247" i="5"/>
  <c r="A132" i="5"/>
  <c r="A201" i="5"/>
  <c r="A229" i="5"/>
  <c r="A194" i="5"/>
  <c r="A183" i="5"/>
  <c r="A89" i="5"/>
  <c r="A86" i="5"/>
  <c r="A206" i="5"/>
  <c r="A218" i="5"/>
  <c r="A54" i="5"/>
  <c r="A178" i="5"/>
  <c r="A113" i="5"/>
  <c r="A60" i="5"/>
  <c r="A246" i="5"/>
  <c r="A293" i="5"/>
  <c r="A62" i="5"/>
  <c r="A59" i="5"/>
  <c r="A159" i="5"/>
  <c r="A74" i="5"/>
  <c r="A200" i="5"/>
  <c r="A171" i="5"/>
  <c r="A197" i="5"/>
  <c r="A48" i="5"/>
  <c r="A88" i="5"/>
  <c r="A90" i="5"/>
  <c r="A179" i="5"/>
  <c r="A219" i="5"/>
  <c r="A269" i="5"/>
  <c r="A243" i="5"/>
  <c r="A78" i="5"/>
  <c r="A264" i="5"/>
  <c r="A263" i="5"/>
  <c r="A161" i="5"/>
  <c r="A188" i="5"/>
  <c r="A137" i="5"/>
  <c r="A255" i="5"/>
  <c r="A102" i="5"/>
  <c r="A227" i="5"/>
  <c r="A207" i="5"/>
  <c r="A221" i="5"/>
  <c r="A154" i="5"/>
  <c r="A166" i="5"/>
  <c r="A258" i="5"/>
  <c r="E282" i="10" l="1"/>
  <c r="F282" i="10"/>
  <c r="G282" i="10"/>
  <c r="H282" i="10"/>
  <c r="I282" i="10"/>
  <c r="G276" i="10"/>
  <c r="H276" i="10"/>
  <c r="G277" i="10"/>
  <c r="H277" i="10"/>
  <c r="G278" i="10"/>
  <c r="H278" i="10"/>
  <c r="G279" i="10"/>
  <c r="H279" i="10"/>
  <c r="G280" i="10"/>
  <c r="H280" i="10"/>
  <c r="G281" i="10"/>
  <c r="H281" i="10"/>
  <c r="F277" i="10"/>
  <c r="F278" i="10"/>
  <c r="F279" i="10"/>
  <c r="F280" i="10"/>
  <c r="F281" i="10"/>
  <c r="F276" i="10"/>
  <c r="I276" i="10"/>
  <c r="I277" i="10"/>
  <c r="I278" i="10"/>
  <c r="I279" i="10"/>
  <c r="I280" i="10"/>
  <c r="I281" i="10"/>
  <c r="E277" i="10"/>
  <c r="E278" i="10"/>
  <c r="E279" i="10"/>
  <c r="E280" i="10"/>
  <c r="E281" i="10"/>
  <c r="E276" i="10"/>
  <c r="F283" i="10" l="1"/>
  <c r="I283" i="10"/>
  <c r="H283" i="10"/>
  <c r="G283" i="10"/>
  <c r="E283" i="10"/>
  <c r="L25" i="8"/>
  <c r="L26" i="8"/>
  <c r="L27" i="8"/>
  <c r="L28" i="8"/>
  <c r="L29" i="8"/>
  <c r="L30" i="8"/>
  <c r="L31" i="8"/>
  <c r="L32" i="8"/>
  <c r="L33" i="8"/>
  <c r="L34" i="8"/>
  <c r="L35" i="8"/>
  <c r="L36" i="8"/>
  <c r="L37" i="8"/>
  <c r="L38" i="8"/>
  <c r="L39" i="8"/>
  <c r="L40" i="8"/>
  <c r="L42" i="8"/>
  <c r="L43" i="8"/>
  <c r="L44" i="8"/>
  <c r="L45" i="8"/>
  <c r="L46" i="8"/>
  <c r="L47" i="8"/>
  <c r="L48" i="8"/>
  <c r="L49" i="8"/>
  <c r="L50" i="8"/>
  <c r="L51" i="8"/>
  <c r="L52" i="8"/>
  <c r="L54" i="8"/>
  <c r="L55" i="8"/>
  <c r="L56" i="8"/>
  <c r="L57" i="8"/>
  <c r="L58" i="8"/>
  <c r="L59" i="8"/>
  <c r="L60" i="8"/>
  <c r="L61" i="8"/>
  <c r="L62" i="8"/>
  <c r="L63" i="8"/>
  <c r="L64" i="8"/>
  <c r="L65" i="8"/>
  <c r="L66" i="8"/>
  <c r="L67" i="8"/>
  <c r="L68" i="8"/>
  <c r="L69" i="8"/>
  <c r="L70"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2" i="8"/>
  <c r="L253" i="8"/>
  <c r="L254" i="8"/>
  <c r="J220" i="8"/>
  <c r="J208" i="8"/>
  <c r="J205" i="8"/>
  <c r="J202" i="8"/>
  <c r="J199" i="8"/>
  <c r="J192" i="8"/>
  <c r="J187" i="8"/>
  <c r="J184" i="8"/>
  <c r="J181" i="8"/>
  <c r="J176" i="8"/>
  <c r="J172" i="8"/>
  <c r="J167" i="8"/>
  <c r="J156" i="8"/>
  <c r="J146" i="8"/>
  <c r="J138" i="8"/>
  <c r="J134" i="8"/>
  <c r="J131" i="8"/>
  <c r="J128" i="8"/>
  <c r="J125" i="8"/>
  <c r="J120" i="8"/>
  <c r="J113" i="8"/>
  <c r="J108" i="8"/>
  <c r="J105" i="8"/>
  <c r="J102" i="8"/>
  <c r="J99" i="8"/>
  <c r="F1" i="6" l="1"/>
  <c r="G1" i="6" s="1"/>
  <c r="H1" i="6" s="1"/>
  <c r="I1" i="6" s="1"/>
  <c r="J1" i="6" s="1"/>
  <c r="K1" i="6" s="1"/>
  <c r="D7" i="6" l="1"/>
  <c r="L3" i="8" l="1"/>
  <c r="L4" i="8"/>
  <c r="L5" i="8"/>
  <c r="L6" i="8"/>
  <c r="L8" i="8"/>
  <c r="L9" i="8"/>
  <c r="L10" i="8"/>
  <c r="L11" i="8"/>
  <c r="L12" i="8"/>
  <c r="L13" i="8"/>
  <c r="L14" i="8"/>
  <c r="L15" i="8"/>
  <c r="L16" i="8"/>
  <c r="L18" i="8"/>
  <c r="L19" i="8"/>
  <c r="L20" i="8"/>
  <c r="L21" i="8"/>
  <c r="L22" i="8"/>
  <c r="L23" i="8"/>
  <c r="L2" i="8"/>
  <c r="K6" i="8"/>
  <c r="I272" i="8" l="1"/>
  <c r="K200" i="3" l="1"/>
  <c r="K170" i="3" l="1"/>
  <c r="K104" i="3"/>
  <c r="K33" i="3"/>
  <c r="I266" i="3" l="1"/>
  <c r="L265" i="8" l="1"/>
  <c r="K2" i="8"/>
  <c r="K3" i="8"/>
  <c r="K4" i="8"/>
  <c r="K5" i="8"/>
  <c r="K8" i="8"/>
  <c r="K9" i="8"/>
  <c r="K10" i="8"/>
  <c r="K11" i="8"/>
  <c r="K12" i="8"/>
  <c r="K13" i="8"/>
  <c r="K14" i="8"/>
  <c r="K15" i="8"/>
  <c r="K16" i="8"/>
  <c r="K18" i="8"/>
  <c r="K19" i="8"/>
  <c r="K20" i="8"/>
  <c r="K21" i="8"/>
  <c r="K22" i="8"/>
  <c r="K23" i="8"/>
  <c r="K265" i="8"/>
  <c r="K25" i="8"/>
  <c r="K26" i="8"/>
  <c r="K27" i="8"/>
  <c r="K28" i="8"/>
  <c r="K29" i="8"/>
  <c r="K30" i="8"/>
  <c r="K31" i="8"/>
  <c r="K32" i="8"/>
  <c r="K33" i="8"/>
  <c r="K34" i="8"/>
  <c r="K35" i="8"/>
  <c r="K36" i="8"/>
  <c r="K37" i="8"/>
  <c r="K38" i="8"/>
  <c r="K39" i="8"/>
  <c r="K40" i="8"/>
  <c r="K43" i="8"/>
  <c r="K44" i="8"/>
  <c r="K45" i="8"/>
  <c r="K46" i="8"/>
  <c r="K47" i="8"/>
  <c r="K48" i="8"/>
  <c r="K49" i="8"/>
  <c r="K50" i="8"/>
  <c r="K51" i="8"/>
  <c r="K52" i="8"/>
  <c r="K54" i="8"/>
  <c r="K55" i="8"/>
  <c r="K56" i="8"/>
  <c r="K57" i="8"/>
  <c r="K58" i="8"/>
  <c r="K59" i="8"/>
  <c r="K60" i="8"/>
  <c r="K61" i="8"/>
  <c r="K62" i="8"/>
  <c r="K63" i="8"/>
  <c r="K64" i="8"/>
  <c r="K65" i="8"/>
  <c r="K66" i="8"/>
  <c r="K67" i="8"/>
  <c r="K68" i="8"/>
  <c r="K69" i="8"/>
  <c r="K70"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1" i="8"/>
  <c r="K102" i="8"/>
  <c r="K104" i="8"/>
  <c r="K105" i="8"/>
  <c r="K107" i="8"/>
  <c r="K108" i="8"/>
  <c r="K110" i="8"/>
  <c r="K111" i="8"/>
  <c r="K112" i="8"/>
  <c r="K113" i="8"/>
  <c r="K115" i="8"/>
  <c r="K116" i="8"/>
  <c r="K117" i="8"/>
  <c r="K118" i="8"/>
  <c r="K119" i="8"/>
  <c r="K120" i="8"/>
  <c r="K122" i="8"/>
  <c r="K123" i="8"/>
  <c r="K124" i="8"/>
  <c r="K125" i="8"/>
  <c r="K127" i="8"/>
  <c r="K128" i="8"/>
  <c r="K130" i="8"/>
  <c r="K131" i="8"/>
  <c r="K133" i="8"/>
  <c r="K134" i="8"/>
  <c r="K136" i="8"/>
  <c r="K137" i="8"/>
  <c r="K138" i="8"/>
  <c r="K140" i="8"/>
  <c r="K141" i="8"/>
  <c r="K142" i="8"/>
  <c r="K144" i="8"/>
  <c r="K145" i="8"/>
  <c r="K146" i="8"/>
  <c r="K148" i="8"/>
  <c r="K149" i="8"/>
  <c r="K150" i="8"/>
  <c r="K151" i="8"/>
  <c r="K152" i="8"/>
  <c r="K154" i="8"/>
  <c r="K155" i="8"/>
  <c r="K156" i="8"/>
  <c r="K158" i="8"/>
  <c r="K159" i="8"/>
  <c r="K160" i="8"/>
  <c r="K161" i="8"/>
  <c r="K162" i="8"/>
  <c r="K163" i="8"/>
  <c r="K164" i="8"/>
  <c r="K165" i="8"/>
  <c r="K166" i="8"/>
  <c r="K167" i="8"/>
  <c r="K169" i="8"/>
  <c r="K170" i="8"/>
  <c r="K171" i="8"/>
  <c r="K172" i="8"/>
  <c r="K174" i="8"/>
  <c r="K175" i="8"/>
  <c r="K176" i="8"/>
  <c r="K178" i="8"/>
  <c r="K179" i="8"/>
  <c r="K180" i="8"/>
  <c r="K181" i="8"/>
  <c r="K183" i="8"/>
  <c r="K184" i="8"/>
  <c r="K186" i="8"/>
  <c r="K187" i="8"/>
  <c r="K189" i="8"/>
  <c r="K190" i="8"/>
  <c r="K191" i="8"/>
  <c r="K192" i="8"/>
  <c r="K194" i="8"/>
  <c r="K195" i="8"/>
  <c r="K196" i="8"/>
  <c r="K197" i="8"/>
  <c r="K198" i="8"/>
  <c r="K199" i="8"/>
  <c r="K201" i="8"/>
  <c r="K202" i="8"/>
  <c r="K204" i="8"/>
  <c r="K205" i="8"/>
  <c r="K207" i="8"/>
  <c r="K208" i="8"/>
  <c r="K210" i="8"/>
  <c r="K211" i="8"/>
  <c r="K212" i="8"/>
  <c r="K213" i="8"/>
  <c r="K214" i="8"/>
  <c r="K215" i="8"/>
  <c r="K216" i="8"/>
  <c r="K217" i="8"/>
  <c r="K218" i="8"/>
  <c r="K219" i="8"/>
  <c r="K220" i="8"/>
  <c r="K222" i="8"/>
  <c r="K223"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2" i="8"/>
  <c r="K253" i="8"/>
  <c r="K254" i="8"/>
  <c r="K3" i="1" l="1"/>
  <c r="L3" i="1"/>
  <c r="K4" i="1"/>
  <c r="L4" i="1"/>
  <c r="K5" i="1"/>
  <c r="L5" i="1"/>
  <c r="K6" i="1"/>
  <c r="L6" i="1"/>
  <c r="K7" i="1"/>
  <c r="L7" i="1"/>
  <c r="K8" i="1"/>
  <c r="L8" i="1"/>
  <c r="K9" i="1"/>
  <c r="L9" i="1"/>
  <c r="K10" i="1"/>
  <c r="L10" i="1"/>
  <c r="K11" i="1"/>
  <c r="L11" i="1"/>
  <c r="K12" i="1"/>
  <c r="L12" i="1"/>
  <c r="K13" i="1"/>
  <c r="L13" i="1"/>
  <c r="K14" i="1"/>
  <c r="L14" i="1"/>
  <c r="K15" i="1"/>
  <c r="L15"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20" i="1"/>
  <c r="L220" i="1"/>
  <c r="K221" i="1"/>
  <c r="L221" i="1"/>
  <c r="K222" i="1"/>
  <c r="L222" i="1"/>
  <c r="L2" i="1"/>
  <c r="K2" i="1"/>
  <c r="L3" i="3"/>
  <c r="L4" i="3"/>
  <c r="L5" i="3"/>
  <c r="L6" i="3"/>
  <c r="L16" i="3"/>
  <c r="L7" i="3"/>
  <c r="L8" i="3"/>
  <c r="L9" i="3"/>
  <c r="L10" i="3"/>
  <c r="L11" i="3"/>
  <c r="L12" i="3"/>
  <c r="L13" i="3"/>
  <c r="L14" i="3"/>
  <c r="L15" i="3"/>
  <c r="L17" i="3"/>
  <c r="L18" i="3"/>
  <c r="L19" i="3"/>
  <c r="L20" i="3"/>
  <c r="L21" i="3"/>
  <c r="L22"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9" i="3"/>
  <c r="L90" i="3"/>
  <c r="L91" i="3"/>
  <c r="L92" i="3"/>
  <c r="L93" i="3"/>
  <c r="L94" i="3"/>
  <c r="L95" i="3"/>
  <c r="L96" i="3"/>
  <c r="L98" i="3"/>
  <c r="L99" i="3"/>
  <c r="L101" i="3"/>
  <c r="L102" i="3"/>
  <c r="L104" i="3"/>
  <c r="L105" i="3"/>
  <c r="L107" i="3"/>
  <c r="L108" i="3"/>
  <c r="L109" i="3"/>
  <c r="L110" i="3"/>
  <c r="L112" i="3"/>
  <c r="L113" i="3"/>
  <c r="L114" i="3"/>
  <c r="L115" i="3"/>
  <c r="L116" i="3"/>
  <c r="L117" i="3"/>
  <c r="L119" i="3"/>
  <c r="L120" i="3"/>
  <c r="L121" i="3"/>
  <c r="L122" i="3"/>
  <c r="L124" i="3"/>
  <c r="L125" i="3"/>
  <c r="L127" i="3"/>
  <c r="L128" i="3"/>
  <c r="L130" i="3"/>
  <c r="L131" i="3"/>
  <c r="L133" i="3"/>
  <c r="L134" i="3"/>
  <c r="L135" i="3"/>
  <c r="L137" i="3"/>
  <c r="L138" i="3"/>
  <c r="L139" i="3"/>
  <c r="L141" i="3"/>
  <c r="L142" i="3"/>
  <c r="L143" i="3"/>
  <c r="L145" i="3"/>
  <c r="L146" i="3"/>
  <c r="L147" i="3"/>
  <c r="L148" i="3"/>
  <c r="L149" i="3"/>
  <c r="L150" i="3"/>
  <c r="L151" i="3"/>
  <c r="L152" i="3"/>
  <c r="L153" i="3"/>
  <c r="L155" i="3"/>
  <c r="L156" i="3"/>
  <c r="L157" i="3"/>
  <c r="L158" i="3"/>
  <c r="L159" i="3"/>
  <c r="L160" i="3"/>
  <c r="L161" i="3"/>
  <c r="L162" i="3"/>
  <c r="L163" i="3"/>
  <c r="L164" i="3"/>
  <c r="L166" i="3"/>
  <c r="L167" i="3"/>
  <c r="L168" i="3"/>
  <c r="L169" i="3"/>
  <c r="L171" i="3"/>
  <c r="L172" i="3"/>
  <c r="L173" i="3"/>
  <c r="L175" i="3"/>
  <c r="L176" i="3"/>
  <c r="L177" i="3"/>
  <c r="L178" i="3"/>
  <c r="L180" i="3"/>
  <c r="L181" i="3"/>
  <c r="L183" i="3"/>
  <c r="L184" i="3"/>
  <c r="L186" i="3"/>
  <c r="L187" i="3"/>
  <c r="L188" i="3"/>
  <c r="L189" i="3"/>
  <c r="L191" i="3"/>
  <c r="L192" i="3"/>
  <c r="L193" i="3"/>
  <c r="L194" i="3"/>
  <c r="L195" i="3"/>
  <c r="L196" i="3"/>
  <c r="L198" i="3"/>
  <c r="L199" i="3"/>
  <c r="L201" i="3"/>
  <c r="L202" i="3"/>
  <c r="L204" i="3"/>
  <c r="L205" i="3"/>
  <c r="L207" i="3"/>
  <c r="L208" i="3"/>
  <c r="L209" i="3"/>
  <c r="L210" i="3"/>
  <c r="L211" i="3"/>
  <c r="L212" i="3"/>
  <c r="L213" i="3"/>
  <c r="L214" i="3"/>
  <c r="L215" i="3"/>
  <c r="L216" i="3"/>
  <c r="L217" i="3"/>
  <c r="L219" i="3"/>
  <c r="L220"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 i="3"/>
  <c r="K3" i="3"/>
  <c r="K4" i="3"/>
  <c r="K5" i="3"/>
  <c r="K6" i="3"/>
  <c r="K16" i="3"/>
  <c r="K7" i="3"/>
  <c r="K8" i="3"/>
  <c r="K9" i="3"/>
  <c r="K10" i="3"/>
  <c r="K11" i="3"/>
  <c r="K12" i="3"/>
  <c r="K13" i="3"/>
  <c r="K14" i="3"/>
  <c r="K17" i="3"/>
  <c r="K18" i="3"/>
  <c r="K19" i="3"/>
  <c r="K20" i="3"/>
  <c r="K21" i="3"/>
  <c r="K22" i="3"/>
  <c r="K24" i="3"/>
  <c r="K25" i="3"/>
  <c r="K26" i="3"/>
  <c r="K27" i="3"/>
  <c r="K28" i="3"/>
  <c r="K29" i="3"/>
  <c r="K30" i="3"/>
  <c r="K31" i="3"/>
  <c r="K32"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9" i="3"/>
  <c r="K90" i="3"/>
  <c r="K91" i="3"/>
  <c r="K92" i="3"/>
  <c r="K93" i="3"/>
  <c r="K94" i="3"/>
  <c r="K95" i="3"/>
  <c r="K96" i="3"/>
  <c r="K98" i="3"/>
  <c r="K99" i="3"/>
  <c r="K101" i="3"/>
  <c r="K102" i="3"/>
  <c r="K105" i="3"/>
  <c r="K107" i="3"/>
  <c r="K108" i="3"/>
  <c r="K109" i="3"/>
  <c r="K110" i="3"/>
  <c r="K112" i="3"/>
  <c r="K113" i="3"/>
  <c r="K114" i="3"/>
  <c r="K115" i="3"/>
  <c r="K116" i="3"/>
  <c r="K117" i="3"/>
  <c r="K119" i="3"/>
  <c r="K120" i="3"/>
  <c r="K121" i="3"/>
  <c r="K122" i="3"/>
  <c r="K124" i="3"/>
  <c r="K125" i="3"/>
  <c r="K127" i="3"/>
  <c r="K128" i="3"/>
  <c r="K130" i="3"/>
  <c r="K131" i="3"/>
  <c r="K133" i="3"/>
  <c r="K134" i="3"/>
  <c r="K135" i="3"/>
  <c r="K137" i="3"/>
  <c r="K138" i="3"/>
  <c r="K139" i="3"/>
  <c r="K141" i="3"/>
  <c r="K142" i="3"/>
  <c r="K143" i="3"/>
  <c r="K145" i="3"/>
  <c r="K146" i="3"/>
  <c r="K147" i="3"/>
  <c r="K148" i="3"/>
  <c r="K149" i="3"/>
  <c r="K150" i="3"/>
  <c r="K151" i="3"/>
  <c r="K152" i="3"/>
  <c r="K153" i="3"/>
  <c r="K155" i="3"/>
  <c r="K156" i="3"/>
  <c r="K157" i="3"/>
  <c r="K158" i="3"/>
  <c r="K159" i="3"/>
  <c r="K160" i="3"/>
  <c r="K161" i="3"/>
  <c r="K162" i="3"/>
  <c r="K163" i="3"/>
  <c r="K164" i="3"/>
  <c r="K166" i="3"/>
  <c r="K167" i="3"/>
  <c r="K168" i="3"/>
  <c r="K169" i="3"/>
  <c r="K171" i="3"/>
  <c r="K172" i="3"/>
  <c r="K173" i="3"/>
  <c r="K175" i="3"/>
  <c r="K176" i="3"/>
  <c r="K177" i="3"/>
  <c r="K178" i="3"/>
  <c r="K180" i="3"/>
  <c r="K181" i="3"/>
  <c r="K183" i="3"/>
  <c r="K184" i="3"/>
  <c r="K186" i="3"/>
  <c r="K187" i="3"/>
  <c r="K188" i="3"/>
  <c r="K189" i="3"/>
  <c r="K191" i="3"/>
  <c r="K192" i="3"/>
  <c r="K193" i="3"/>
  <c r="K194" i="3"/>
  <c r="K195" i="3"/>
  <c r="K196" i="3"/>
  <c r="K198" i="3"/>
  <c r="K199" i="3"/>
  <c r="K201" i="3"/>
  <c r="K202" i="3"/>
  <c r="K204" i="3"/>
  <c r="K205" i="3"/>
  <c r="K207" i="3"/>
  <c r="K208" i="3"/>
  <c r="K209" i="3"/>
  <c r="K210" i="3"/>
  <c r="K211" i="3"/>
  <c r="K212" i="3"/>
  <c r="K213" i="3"/>
  <c r="K214" i="3"/>
  <c r="K215" i="3"/>
  <c r="K216" i="3"/>
  <c r="K217" i="3"/>
  <c r="K219" i="3"/>
  <c r="K220"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 i="3"/>
  <c r="A252" i="3" l="1"/>
  <c r="L153" i="8" l="1"/>
  <c r="L7" i="8"/>
  <c r="L17" i="8"/>
  <c r="K153" i="8"/>
  <c r="L264" i="8"/>
  <c r="K264" i="8"/>
  <c r="K263" i="8"/>
  <c r="L263" i="8"/>
  <c r="K259" i="8"/>
  <c r="L259" i="8"/>
  <c r="K42" i="8"/>
  <c r="A10" i="6"/>
  <c r="A11" i="6" s="1"/>
  <c r="L15" i="6" l="1"/>
  <c r="B1" i="6"/>
  <c r="B11" i="6" s="1"/>
  <c r="L16" i="6" l="1"/>
  <c r="B10" i="6"/>
  <c r="G24" i="5" l="1"/>
  <c r="G29" i="5" l="1"/>
  <c r="G30" i="5"/>
  <c r="G26" i="5"/>
  <c r="G27" i="5"/>
  <c r="G25" i="5"/>
  <c r="G28" i="5"/>
  <c r="E38" i="5"/>
  <c r="D38" i="5" l="1"/>
  <c r="M15" i="6"/>
  <c r="M16" i="6" s="1"/>
  <c r="E40" i="5"/>
  <c r="F40" i="5" s="1"/>
  <c r="M18" i="6" l="1"/>
  <c r="A18" i="6" s="1"/>
  <c r="A230" i="2" l="1"/>
  <c r="A224" i="1"/>
  <c r="L88" i="3" l="1"/>
  <c r="K88" i="3"/>
  <c r="K16" i="1"/>
  <c r="K36" i="1"/>
  <c r="K58" i="1"/>
  <c r="L16" i="1"/>
  <c r="L36" i="1"/>
  <c r="L58" i="1"/>
  <c r="D41" i="5"/>
  <c r="D42" i="5" s="1"/>
  <c r="D43" i="5" s="1"/>
  <c r="D44" i="5" s="1"/>
  <c r="D45" i="5" s="1"/>
  <c r="D46" i="5" l="1"/>
  <c r="E45" i="5"/>
  <c r="F45" i="5" s="1"/>
  <c r="D47" i="5" l="1"/>
  <c r="E46" i="5"/>
  <c r="F46" i="5" s="1"/>
  <c r="E44" i="5"/>
  <c r="F44" i="5" s="1"/>
  <c r="E43" i="5"/>
  <c r="F43" i="5" s="1"/>
  <c r="E47" i="5" l="1"/>
  <c r="F47" i="5" s="1"/>
  <c r="D48" i="5"/>
  <c r="D49" i="5" l="1"/>
  <c r="E48" i="5"/>
  <c r="F48" i="5" s="1"/>
  <c r="E49" i="5" l="1"/>
  <c r="F49" i="5" s="1"/>
  <c r="D50" i="5"/>
  <c r="D51" i="5" s="1"/>
  <c r="D52" i="5" s="1"/>
  <c r="D53" i="5" l="1"/>
  <c r="D54" i="5" s="1"/>
  <c r="D55" i="5" s="1"/>
  <c r="D56" i="5" s="1"/>
  <c r="D57" i="5" s="1"/>
  <c r="D58" i="5" s="1"/>
  <c r="D59" i="5" s="1"/>
  <c r="D60" i="5" s="1"/>
  <c r="D61" i="5" s="1"/>
  <c r="D62" i="5" s="1"/>
  <c r="D63" i="5" s="1"/>
  <c r="D64" i="5" s="1"/>
  <c r="D65" i="5" s="1"/>
  <c r="D66" i="5" s="1"/>
  <c r="D67" i="5" s="1"/>
  <c r="D68" i="5" s="1"/>
  <c r="D69" i="5" s="1"/>
  <c r="D70" i="5" s="1"/>
  <c r="D71" i="5" s="1"/>
  <c r="D72" i="5" s="1"/>
  <c r="D73" i="5" s="1"/>
  <c r="D74" i="5" s="1"/>
  <c r="D75" i="5" s="1"/>
  <c r="D76" i="5" s="1"/>
  <c r="E52" i="5"/>
  <c r="F52" i="5" s="1"/>
  <c r="D77" i="5" l="1"/>
  <c r="E76" i="5"/>
  <c r="F76" i="5" s="1"/>
  <c r="E42" i="5"/>
  <c r="F42" i="5" s="1"/>
  <c r="E75" i="5"/>
  <c r="F75" i="5" s="1"/>
  <c r="E41" i="5"/>
  <c r="F41" i="5" s="1"/>
  <c r="E74" i="5"/>
  <c r="F74" i="5" s="1"/>
  <c r="D78" i="5" l="1"/>
  <c r="E77" i="5"/>
  <c r="F77" i="5" s="1"/>
  <c r="E73" i="5"/>
  <c r="F73" i="5" s="1"/>
  <c r="E72" i="5"/>
  <c r="F72" i="5" s="1"/>
  <c r="E71" i="5"/>
  <c r="F71" i="5" s="1"/>
  <c r="E70" i="5"/>
  <c r="F70" i="5" s="1"/>
  <c r="E69" i="5"/>
  <c r="F69" i="5" s="1"/>
  <c r="E68" i="5"/>
  <c r="F68" i="5" s="1"/>
  <c r="E67" i="5"/>
  <c r="F67" i="5" s="1"/>
  <c r="E66" i="5"/>
  <c r="F66" i="5" s="1"/>
  <c r="E65" i="5"/>
  <c r="F65" i="5" s="1"/>
  <c r="E64" i="5"/>
  <c r="F64" i="5" s="1"/>
  <c r="E63" i="5"/>
  <c r="F63" i="5" s="1"/>
  <c r="E62" i="5"/>
  <c r="F62" i="5" s="1"/>
  <c r="E60" i="5"/>
  <c r="F60" i="5" s="1"/>
  <c r="E61" i="5"/>
  <c r="F61" i="5" s="1"/>
  <c r="E59" i="5"/>
  <c r="F59" i="5" s="1"/>
  <c r="E58" i="5"/>
  <c r="F58" i="5" s="1"/>
  <c r="E57" i="5"/>
  <c r="F57" i="5" s="1"/>
  <c r="E56" i="5"/>
  <c r="F56" i="5" s="1"/>
  <c r="E55" i="5"/>
  <c r="F55" i="5" s="1"/>
  <c r="E54" i="5"/>
  <c r="F54" i="5" s="1"/>
  <c r="E53" i="5"/>
  <c r="F53" i="5" s="1"/>
  <c r="E51" i="5"/>
  <c r="F51" i="5" s="1"/>
  <c r="E50" i="5"/>
  <c r="F50" i="5" s="1"/>
  <c r="D79" i="5" l="1"/>
  <c r="E78" i="5"/>
  <c r="F78" i="5" s="1"/>
  <c r="D80" i="5" l="1"/>
  <c r="E79" i="5"/>
  <c r="F79" i="5" s="1"/>
  <c r="D81" i="5" l="1"/>
  <c r="E80" i="5"/>
  <c r="F80" i="5" s="1"/>
  <c r="D82" i="5" l="1"/>
  <c r="E81" i="5"/>
  <c r="F81" i="5" s="1"/>
  <c r="D83" i="5" l="1"/>
  <c r="E82" i="5"/>
  <c r="F82" i="5" s="1"/>
  <c r="D84" i="5" l="1"/>
  <c r="E83" i="5"/>
  <c r="F83" i="5" s="1"/>
  <c r="D85" i="5" l="1"/>
  <c r="E84" i="5"/>
  <c r="F84" i="5" s="1"/>
  <c r="D86" i="5" l="1"/>
  <c r="E85" i="5"/>
  <c r="F85" i="5" s="1"/>
  <c r="D87" i="5" l="1"/>
  <c r="E86" i="5"/>
  <c r="F86" i="5" s="1"/>
  <c r="D88" i="5" l="1"/>
  <c r="E87" i="5"/>
  <c r="F87" i="5" s="1"/>
  <c r="D89" i="5" l="1"/>
  <c r="E88" i="5"/>
  <c r="F88" i="5" s="1"/>
  <c r="D90" i="5" l="1"/>
  <c r="E89" i="5"/>
  <c r="F89" i="5" s="1"/>
  <c r="D91" i="5" l="1"/>
  <c r="E91" i="5" s="1"/>
  <c r="F91" i="5" s="1"/>
  <c r="G7" i="6" s="1"/>
  <c r="E90" i="5"/>
  <c r="F90" i="5" s="1"/>
  <c r="J11" i="6"/>
  <c r="C11" i="6"/>
  <c r="E11" i="6"/>
  <c r="E10" i="6"/>
  <c r="F10" i="6"/>
  <c r="J10" i="6"/>
  <c r="C10" i="6"/>
  <c r="F11" i="6"/>
  <c r="I10" i="6"/>
  <c r="H11" i="6"/>
  <c r="H10" i="6"/>
  <c r="G10" i="6"/>
  <c r="I11" i="6"/>
  <c r="G11" i="6"/>
  <c r="M10" i="6"/>
  <c r="M11" i="6" l="1"/>
  <c r="G12" i="6"/>
  <c r="G13" i="6" s="1"/>
  <c r="I12" i="6"/>
  <c r="I13" i="6" s="1"/>
  <c r="H12" i="6"/>
  <c r="H13" i="6" s="1"/>
  <c r="L10" i="6"/>
  <c r="F12" i="6"/>
  <c r="F13" i="6" s="1"/>
  <c r="D10" i="6"/>
  <c r="E12" i="6"/>
  <c r="E13" i="6" s="1"/>
  <c r="D11" i="6"/>
  <c r="A21" i="6"/>
  <c r="L12" i="6" l="1"/>
  <c r="L11" i="6"/>
  <c r="L13" i="6" s="1"/>
  <c r="A1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jgilchrist</author>
  </authors>
  <commentList>
    <comment ref="J1" authorId="0" shapeId="0" xr:uid="{E645055E-BA2A-4F8F-9ED7-AF815DFFFF27}">
      <text>
        <r>
          <rPr>
            <b/>
            <sz val="9"/>
            <color indexed="81"/>
            <rFont val="Tahoma"/>
            <family val="2"/>
          </rPr>
          <t>jgilchrist:</t>
        </r>
        <r>
          <rPr>
            <sz val="9"/>
            <color indexed="81"/>
            <rFont val="Tahoma"/>
            <family val="2"/>
          </rPr>
          <t xml:space="preserve">
Checked to fee control 09/11/18</t>
        </r>
      </text>
    </comment>
    <comment ref="A226" authorId="0" shapeId="0" xr:uid="{00000000-0006-0000-0100-000001000000}">
      <text>
        <r>
          <rPr>
            <b/>
            <sz val="9"/>
            <color indexed="81"/>
            <rFont val="Tahoma"/>
            <family val="2"/>
          </rPr>
          <t>jgilchrist:</t>
        </r>
        <r>
          <rPr>
            <sz val="9"/>
            <color indexed="81"/>
            <rFont val="Tahoma"/>
            <family val="2"/>
          </rPr>
          <t xml:space="preserve">
Because it did not form.</t>
        </r>
      </text>
    </comment>
    <comment ref="A227" authorId="0" shapeId="0" xr:uid="{00000000-0006-0000-0100-000002000000}">
      <text>
        <r>
          <rPr>
            <b/>
            <sz val="9"/>
            <color indexed="81"/>
            <rFont val="Tahoma"/>
            <family val="2"/>
          </rPr>
          <t>jgilchrist:</t>
        </r>
        <r>
          <rPr>
            <sz val="9"/>
            <color indexed="81"/>
            <rFont val="Tahoma"/>
            <family val="2"/>
          </rPr>
          <t xml:space="preserve">
Agreement audit</t>
        </r>
      </text>
    </comment>
    <comment ref="A228" authorId="0" shapeId="0" xr:uid="{00000000-0006-0000-0100-000003000000}">
      <text>
        <r>
          <rPr>
            <b/>
            <sz val="9"/>
            <color indexed="81"/>
            <rFont val="Tahoma"/>
            <family val="2"/>
          </rPr>
          <t>jgilchrist:</t>
        </r>
        <r>
          <rPr>
            <sz val="9"/>
            <color indexed="81"/>
            <rFont val="Tahoma"/>
            <family val="2"/>
          </rPr>
          <t xml:space="preserve">
Agreement audit</t>
        </r>
      </text>
    </comment>
    <comment ref="A229" authorId="0" shapeId="0" xr:uid="{03175A8F-CC2A-44BE-B4B0-A69EBBCFFDC1}">
      <text>
        <r>
          <rPr>
            <b/>
            <sz val="9"/>
            <color indexed="81"/>
            <rFont val="Tahoma"/>
            <family val="2"/>
          </rPr>
          <t>jgilchrist:</t>
        </r>
        <r>
          <rPr>
            <sz val="9"/>
            <color indexed="81"/>
            <rFont val="Tahoma"/>
            <family val="2"/>
          </rPr>
          <t xml:space="preserve">
Fee separately negotiated.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jgilchrist</author>
  </authors>
  <commentList>
    <comment ref="A254" authorId="0" shapeId="0" xr:uid="{831AD2A3-3A41-4CA2-B993-73C5128FF0D8}">
      <text>
        <r>
          <rPr>
            <b/>
            <sz val="9"/>
            <color indexed="81"/>
            <rFont val="Tahoma"/>
            <family val="2"/>
          </rPr>
          <t>jgilchrist:</t>
        </r>
        <r>
          <rPr>
            <sz val="9"/>
            <color indexed="81"/>
            <rFont val="Tahoma"/>
            <family val="2"/>
          </rPr>
          <t xml:space="preserve">
Agreement audit</t>
        </r>
      </text>
    </comment>
    <comment ref="A255" authorId="0" shapeId="0" xr:uid="{46E000BE-9ACC-4DB9-AD68-C82AEEC2317D}">
      <text>
        <r>
          <rPr>
            <b/>
            <sz val="9"/>
            <color indexed="81"/>
            <rFont val="Tahoma"/>
            <family val="2"/>
          </rPr>
          <t>jgilchrist:</t>
        </r>
        <r>
          <rPr>
            <sz val="9"/>
            <color indexed="81"/>
            <rFont val="Tahoma"/>
            <family val="2"/>
          </rPr>
          <t xml:space="preserve">
Agreement audit</t>
        </r>
      </text>
    </comment>
    <comment ref="A256" authorId="0" shapeId="0" xr:uid="{746EB663-9B88-4440-B8A5-B68069C011F4}">
      <text>
        <r>
          <rPr>
            <b/>
            <sz val="9"/>
            <color indexed="81"/>
            <rFont val="Tahoma"/>
            <family val="2"/>
          </rPr>
          <t>jgilchrist:</t>
        </r>
        <r>
          <rPr>
            <sz val="9"/>
            <color indexed="81"/>
            <rFont val="Tahoma"/>
            <family val="2"/>
          </rPr>
          <t xml:space="preserve">
Fee separately negotiated.</t>
        </r>
      </text>
    </comment>
    <comment ref="A264" authorId="0" shapeId="0" xr:uid="{DCE31791-454A-4D2E-BE68-D314CBEA0A7E}">
      <text>
        <r>
          <rPr>
            <b/>
            <sz val="9"/>
            <color indexed="81"/>
            <rFont val="Tahoma"/>
            <family val="2"/>
          </rPr>
          <t>jgilchrist:</t>
        </r>
        <r>
          <rPr>
            <sz val="9"/>
            <color indexed="81"/>
            <rFont val="Tahoma"/>
            <family val="2"/>
          </rPr>
          <t xml:space="preserve">
Body established after fee budget set. Funded through NFP budget 18/19.</t>
        </r>
      </text>
    </comment>
  </commentList>
</comments>
</file>

<file path=xl/sharedStrings.xml><?xml version="1.0" encoding="utf-8"?>
<sst xmlns="http://schemas.openxmlformats.org/spreadsheetml/2006/main" count="5094" uniqueCount="426">
  <si>
    <t>Body name</t>
  </si>
  <si>
    <t>Type</t>
  </si>
  <si>
    <t>Auditor</t>
  </si>
  <si>
    <t>Aud Rem</t>
  </si>
  <si>
    <t>Pooled Costs</t>
  </si>
  <si>
    <t>Cont to PABV</t>
  </si>
  <si>
    <t>Cont to AS Costs</t>
  </si>
  <si>
    <t>Total</t>
  </si>
  <si>
    <t>Accountant in Bankruptcy</t>
  </si>
  <si>
    <t>CG</t>
  </si>
  <si>
    <t>GT</t>
  </si>
  <si>
    <t>ASG</t>
  </si>
  <si>
    <t>Disclosure Scotland</t>
  </si>
  <si>
    <t>SM</t>
  </si>
  <si>
    <t>Education Scotland</t>
  </si>
  <si>
    <t>Food Standards Scotland</t>
  </si>
  <si>
    <t>National Records of Scotland</t>
  </si>
  <si>
    <t>NHS Superannuation Scheme (Scotland)</t>
  </si>
  <si>
    <t>Non-Domestic Rates Account</t>
  </si>
  <si>
    <t>Office of the Scottish Charity Regulator</t>
  </si>
  <si>
    <t>QLTR</t>
  </si>
  <si>
    <t>Revenue Scotland</t>
  </si>
  <si>
    <t>Scottish Consolidated Fund</t>
  </si>
  <si>
    <t>Scottish Courts and Tribunals Service</t>
  </si>
  <si>
    <t>Scottish Fiscal Commission</t>
  </si>
  <si>
    <t>Scottish Government</t>
  </si>
  <si>
    <t>Scottish Housing Regulator</t>
  </si>
  <si>
    <t>Scottish Parliamentary Corporate Body</t>
  </si>
  <si>
    <t>Scottish Prison Service</t>
  </si>
  <si>
    <t>Scottish Public Pensions Agency</t>
  </si>
  <si>
    <t>Scottish Teachers' Superannuation Scheme</t>
  </si>
  <si>
    <t>Student Awards Agency for Scotland</t>
  </si>
  <si>
    <t>Transport Scotland</t>
  </si>
  <si>
    <t>Architecture and Design Scotland</t>
  </si>
  <si>
    <t>CGch</t>
  </si>
  <si>
    <t>Bord na Gaidhlig</t>
  </si>
  <si>
    <t>DEL</t>
  </si>
  <si>
    <t>Cairngorms National Park Authority</t>
  </si>
  <si>
    <t>Care Inspectorate</t>
  </si>
  <si>
    <t>Children and Young People’s Commissioner Scotland</t>
  </si>
  <si>
    <t>Children's Hearings scotland</t>
  </si>
  <si>
    <t>Community Justice Scotland</t>
  </si>
  <si>
    <t>Creative Scotland</t>
  </si>
  <si>
    <t>Creative Scotland Lottery Fund</t>
  </si>
  <si>
    <t>Crofting Commission</t>
  </si>
  <si>
    <t>Crown Estate Scotland</t>
  </si>
  <si>
    <t>Forestry Commission (NAO)</t>
  </si>
  <si>
    <t>Forestry Commission (WAO)</t>
  </si>
  <si>
    <t>Highlands and Islands Enterprise</t>
  </si>
  <si>
    <t>Historic Environment Scotland</t>
  </si>
  <si>
    <t>National Galleries of Scotland</t>
  </si>
  <si>
    <t>National Library of Scotland</t>
  </si>
  <si>
    <t>National Museums of Scotland</t>
  </si>
  <si>
    <t>Quality Meat Scotland</t>
  </si>
  <si>
    <t>Registers of Scotland</t>
  </si>
  <si>
    <t>Risk Management Authority</t>
  </si>
  <si>
    <t>Royal Botanic Garden Edinburgh</t>
  </si>
  <si>
    <t>Scottish Canals</t>
  </si>
  <si>
    <t>Scottish Children's Reporter Administration</t>
  </si>
  <si>
    <t>Scottish Criminal Cases Review Commission</t>
  </si>
  <si>
    <t>Scottish Enterprise</t>
  </si>
  <si>
    <t>Scottish Environment Protection Agency</t>
  </si>
  <si>
    <t>Scottish Fire and Rescue Service</t>
  </si>
  <si>
    <t>Scottish Funding Council</t>
  </si>
  <si>
    <t>Scottish Human Rights Commission</t>
  </si>
  <si>
    <t>Scottish Information Commissioner</t>
  </si>
  <si>
    <t>Scottish Land Commission</t>
  </si>
  <si>
    <t>Scottish Legal Aid Board</t>
  </si>
  <si>
    <t>Scottish Legal Complaints Commission</t>
  </si>
  <si>
    <t>Scottish Natural Heritage</t>
  </si>
  <si>
    <t>Scottish Police Authority</t>
  </si>
  <si>
    <t>Scottish Public Services Ombudsman</t>
  </si>
  <si>
    <t>Scottish Qualifications Authority</t>
  </si>
  <si>
    <t>Scottish Road Works Commissioner</t>
  </si>
  <si>
    <t>Scottish Social Services Council</t>
  </si>
  <si>
    <t>Skills Development Scotland</t>
  </si>
  <si>
    <t>sportscotland</t>
  </si>
  <si>
    <t>sportscotland Lottery Fund</t>
  </si>
  <si>
    <t>Standards Commission for Scotland</t>
  </si>
  <si>
    <t>VisitScotland</t>
  </si>
  <si>
    <t>Water Industry Commission for Scotland</t>
  </si>
  <si>
    <t>SGRPID: European Agricultural Fund</t>
  </si>
  <si>
    <t>EAFA</t>
  </si>
  <si>
    <t>Ayrshire college</t>
  </si>
  <si>
    <t>FE</t>
  </si>
  <si>
    <t>MAZ</t>
  </si>
  <si>
    <t>Borders College</t>
  </si>
  <si>
    <t>City of Glasgow College</t>
  </si>
  <si>
    <t>Dumfries and Galloway College</t>
  </si>
  <si>
    <t>Edinburgh College</t>
  </si>
  <si>
    <t>Fife College</t>
  </si>
  <si>
    <t>EY</t>
  </si>
  <si>
    <t>Forth Valley College</t>
  </si>
  <si>
    <t>Glasgow Clyde College</t>
  </si>
  <si>
    <t>Glasgow Kelvin College</t>
  </si>
  <si>
    <t>Glasgow Regional Board</t>
  </si>
  <si>
    <t>Inverness College</t>
  </si>
  <si>
    <t>Lews Castle College</t>
  </si>
  <si>
    <t>Moray College</t>
  </si>
  <si>
    <t>North East Scotland College</t>
  </si>
  <si>
    <t>North Highland College</t>
  </si>
  <si>
    <t>Perth College</t>
  </si>
  <si>
    <t>South Lanarkshire College</t>
  </si>
  <si>
    <t>West College Scotland</t>
  </si>
  <si>
    <t>West Lothian College</t>
  </si>
  <si>
    <t>Aberdeen City and Shire SDPA</t>
  </si>
  <si>
    <t>LG</t>
  </si>
  <si>
    <t>Aberdeen City Council</t>
  </si>
  <si>
    <t>KPMG</t>
  </si>
  <si>
    <t>Aberdeen City IJB</t>
  </si>
  <si>
    <t>Aberdeenshire Council</t>
  </si>
  <si>
    <t>Aberdeenshire IJB</t>
  </si>
  <si>
    <t>Angus Council</t>
  </si>
  <si>
    <t>Angus IJB</t>
  </si>
  <si>
    <t>Argyll &amp; Bute IJB</t>
  </si>
  <si>
    <t>Argyll and Bute Council</t>
  </si>
  <si>
    <t>Ayrshire VJB</t>
  </si>
  <si>
    <t>Central Scotland VJB</t>
  </si>
  <si>
    <t>City of Edinburgh Council</t>
  </si>
  <si>
    <t>Clackmannanshire and Stirling IJB</t>
  </si>
  <si>
    <t>Clackmannanshire Council</t>
  </si>
  <si>
    <t>Clyde Muirshiel Park Authority JC</t>
  </si>
  <si>
    <t>Clyde Valley Learning and Development JC</t>
  </si>
  <si>
    <t>Comhairle nan Eilean Siar</t>
  </si>
  <si>
    <t>Dumfries and Galloway Council</t>
  </si>
  <si>
    <t>Dumfries and Galloway IJB</t>
  </si>
  <si>
    <t>Dunbartonshire and Argyll and Bute VJB</t>
  </si>
  <si>
    <t>Dundee City Council</t>
  </si>
  <si>
    <t>Dundee City IJB</t>
  </si>
  <si>
    <t>East Ayrshire Council</t>
  </si>
  <si>
    <t>East Ayrshire IJB</t>
  </si>
  <si>
    <t>East Dunbartonshire Council</t>
  </si>
  <si>
    <t>East Dunbartonshire IJB</t>
  </si>
  <si>
    <t>East Lothian Council</t>
  </si>
  <si>
    <t>East Lothian IJB</t>
  </si>
  <si>
    <t>East of Scotland European Consortium</t>
  </si>
  <si>
    <t>East Renfrewshire Council</t>
  </si>
  <si>
    <t>East Renfrewshire IJB</t>
  </si>
  <si>
    <t>Edinburgh IJB</t>
  </si>
  <si>
    <t>Falkirk Council</t>
  </si>
  <si>
    <t>Falkirk IJB</t>
  </si>
  <si>
    <t>Falkirk Pension Fund</t>
  </si>
  <si>
    <t>Fife Council</t>
  </si>
  <si>
    <t>Fife IJB</t>
  </si>
  <si>
    <t>Fife Pension Fund</t>
  </si>
  <si>
    <t>Glasgow City Council</t>
  </si>
  <si>
    <t>Glasgow City IJB</t>
  </si>
  <si>
    <t>Grampian VJB</t>
  </si>
  <si>
    <t>Highland and Western Isles VJB</t>
  </si>
  <si>
    <t>Highland Council</t>
  </si>
  <si>
    <t>Highland Pension Fund</t>
  </si>
  <si>
    <t>HITRANS</t>
  </si>
  <si>
    <t>Inverclyde Council</t>
  </si>
  <si>
    <t>Inverclyde IJB</t>
  </si>
  <si>
    <t>Lanarkshire VJB</t>
  </si>
  <si>
    <t>Lothian Pension Fund</t>
  </si>
  <si>
    <t>Lothian VJB</t>
  </si>
  <si>
    <t>Midlothian Council</t>
  </si>
  <si>
    <t>Midlothian IJB</t>
  </si>
  <si>
    <t>Moray Council</t>
  </si>
  <si>
    <t>Moray IJB</t>
  </si>
  <si>
    <t>Mugdock Country Park JC</t>
  </si>
  <si>
    <t>NESTRANS</t>
  </si>
  <si>
    <t>North Ayrshire Council</t>
  </si>
  <si>
    <t>North Ayrshire IJB</t>
  </si>
  <si>
    <t>North East Scotland Pension Fund</t>
  </si>
  <si>
    <t>North Lanarkshire Council</t>
  </si>
  <si>
    <t>North Lanarkshire IJB</t>
  </si>
  <si>
    <t>Orkney and Shetland VJB</t>
  </si>
  <si>
    <t>Orkney IJB</t>
  </si>
  <si>
    <t>Orkney Islands Council</t>
  </si>
  <si>
    <t>Orkney Pension Fund</t>
  </si>
  <si>
    <t>Perth and Kinross Council</t>
  </si>
  <si>
    <t>Perth and Kinross IJB</t>
  </si>
  <si>
    <t>Renfrewshire Council</t>
  </si>
  <si>
    <t>Renfrewshire IJB</t>
  </si>
  <si>
    <t>Renfrewshire VJB</t>
  </si>
  <si>
    <t>Scotland Excel</t>
  </si>
  <si>
    <t>Scottish Borders Council</t>
  </si>
  <si>
    <t>Scottish Borders IJB</t>
  </si>
  <si>
    <t>Scottish Borders Pension Fund</t>
  </si>
  <si>
    <t>SESplan</t>
  </si>
  <si>
    <t>SEStran</t>
  </si>
  <si>
    <t>Shared Services Joint Committee</t>
  </si>
  <si>
    <t>Shetland IJB</t>
  </si>
  <si>
    <t>Shetland Islands Council</t>
  </si>
  <si>
    <t>Shetland Islands Pension Fund</t>
  </si>
  <si>
    <t>South Ayrshire Council</t>
  </si>
  <si>
    <t>South Ayrshire IJB</t>
  </si>
  <si>
    <t>South Lanarkshire Council</t>
  </si>
  <si>
    <t>South Lanarkshire IJB</t>
  </si>
  <si>
    <t>Stirling Council</t>
  </si>
  <si>
    <t>Strathclyde Concessionary Travel Scheme JC</t>
  </si>
  <si>
    <t>Strathclyde Partnership for Transport</t>
  </si>
  <si>
    <t>Strathclyde Pension Funds</t>
  </si>
  <si>
    <t>SWestrans</t>
  </si>
  <si>
    <t>TACTRAN</t>
  </si>
  <si>
    <t>Tay Road Bridge JB</t>
  </si>
  <si>
    <t>TAYplan</t>
  </si>
  <si>
    <t>Tayside Contracts JC</t>
  </si>
  <si>
    <t>Tayside Pension Fund</t>
  </si>
  <si>
    <t>Tayside VJB</t>
  </si>
  <si>
    <t>West Dunbartonshire Council</t>
  </si>
  <si>
    <t>West Dunbartonshire IJB</t>
  </si>
  <si>
    <t>West Lothian Council</t>
  </si>
  <si>
    <t>West Lothian IJB</t>
  </si>
  <si>
    <t>West of Scotland Archaeology Service JC</t>
  </si>
  <si>
    <t>West of Scotland European Forum</t>
  </si>
  <si>
    <t>Western Isles IJB</t>
  </si>
  <si>
    <t>ZetTrans</t>
  </si>
  <si>
    <t>Healthcare Improvement Scotland</t>
  </si>
  <si>
    <t>NHS</t>
  </si>
  <si>
    <t>Mental Welfare Commission for Scotland</t>
  </si>
  <si>
    <t>National Waiting Times Centre Board</t>
  </si>
  <si>
    <t>NHS 24</t>
  </si>
  <si>
    <t>NHS Ayrshire and Arran</t>
  </si>
  <si>
    <t>NHS Borders</t>
  </si>
  <si>
    <t>NHS Education for Scotland</t>
  </si>
  <si>
    <t>NHS Fife</t>
  </si>
  <si>
    <t>NHS Forth Valley</t>
  </si>
  <si>
    <t>NHS Grampian</t>
  </si>
  <si>
    <t>NHS Greater Glasgow and Clyde</t>
  </si>
  <si>
    <t>NHS Health Scotland</t>
  </si>
  <si>
    <t>NHS Highland</t>
  </si>
  <si>
    <t>NHS Lanarkshire</t>
  </si>
  <si>
    <t>NHS Lothian</t>
  </si>
  <si>
    <t>NHS National Services Scotland</t>
  </si>
  <si>
    <t>NHS Orkney</t>
  </si>
  <si>
    <t>NHS Shetland</t>
  </si>
  <si>
    <t>NHS Tayside</t>
  </si>
  <si>
    <t>NHS Western Isles</t>
  </si>
  <si>
    <t>Scottish Ambulance Service</t>
  </si>
  <si>
    <t>The State Hospital</t>
  </si>
  <si>
    <t>Scottish Water</t>
  </si>
  <si>
    <t>SW</t>
  </si>
  <si>
    <t>Fife and Forth Valley CJA</t>
  </si>
  <si>
    <t>Glasgow CJA</t>
  </si>
  <si>
    <t>Lanarkshire CJA</t>
  </si>
  <si>
    <t>Lothian and Borders CJA</t>
  </si>
  <si>
    <t>North Strathclyde CJA</t>
  </si>
  <si>
    <t>Northern CJA</t>
  </si>
  <si>
    <t>South West Scotland CJA</t>
  </si>
  <si>
    <t>Tayside CJA</t>
  </si>
  <si>
    <t>Dams to Darnley Country Park JC</t>
  </si>
  <si>
    <t>Do not include</t>
  </si>
  <si>
    <t>Agreed Fee</t>
  </si>
  <si>
    <t>Comment</t>
  </si>
  <si>
    <t>No fee set last year</t>
  </si>
  <si>
    <t>First year, no fee set</t>
  </si>
  <si>
    <t>Second year, no fee set</t>
  </si>
  <si>
    <t>Sector</t>
  </si>
  <si>
    <t>Further education</t>
  </si>
  <si>
    <t>Central government - chargeable</t>
  </si>
  <si>
    <t>Central government - non chargeable</t>
  </si>
  <si>
    <t>2016/17</t>
  </si>
  <si>
    <t>2017/18</t>
  </si>
  <si>
    <t>Year</t>
  </si>
  <si>
    <t>2018/19</t>
  </si>
  <si>
    <t>Body</t>
  </si>
  <si>
    <t>Contribution to PABV costs</t>
  </si>
  <si>
    <t>Contribution to Audit Scotland costs</t>
  </si>
  <si>
    <t>Local government - council</t>
  </si>
  <si>
    <t>Local government - pension fund</t>
  </si>
  <si>
    <t>Local government - IJB</t>
  </si>
  <si>
    <t>LG-C</t>
  </si>
  <si>
    <t>LG-PF</t>
  </si>
  <si>
    <t>LG-IJB</t>
  </si>
  <si>
    <t>Local government - other</t>
  </si>
  <si>
    <t>LG-O</t>
  </si>
  <si>
    <t>Sixteen</t>
  </si>
  <si>
    <t>Seventeen</t>
  </si>
  <si>
    <t>Eighteen</t>
  </si>
  <si>
    <t>Years</t>
  </si>
  <si>
    <t>Difference (£)</t>
  </si>
  <si>
    <t>Difference (%)</t>
  </si>
  <si>
    <t>Body 1</t>
  </si>
  <si>
    <t>No fees set - budget figures</t>
  </si>
  <si>
    <t>No budget set</t>
  </si>
  <si>
    <t>Local government</t>
  </si>
  <si>
    <t>Audit Scotland</t>
  </si>
  <si>
    <t>Deloitte</t>
  </si>
  <si>
    <t>Grant Thornton</t>
  </si>
  <si>
    <t>Scott-Moncrieff</t>
  </si>
  <si>
    <t>Mazars</t>
  </si>
  <si>
    <t>Auditor Remuneration</t>
  </si>
  <si>
    <t>Expected audit fee</t>
  </si>
  <si>
    <t>Summary</t>
  </si>
  <si>
    <t>Crown Office and Procurator Fiscal Service</t>
  </si>
  <si>
    <t>Commissioner for Ethical Standards in Public Life in Scotland</t>
  </si>
  <si>
    <t>Police Investigations and Review Commissioner</t>
  </si>
  <si>
    <t>Argyll and Bute IJB</t>
  </si>
  <si>
    <t>Dumfries and Galloway Pension Fund</t>
  </si>
  <si>
    <t>Social Security Scotland</t>
  </si>
  <si>
    <t>Check</t>
  </si>
  <si>
    <t>Check names to current list</t>
  </si>
  <si>
    <t>2019/20</t>
  </si>
  <si>
    <t>Nineteen</t>
  </si>
  <si>
    <t>2020/21</t>
  </si>
  <si>
    <t>Twenty</t>
  </si>
  <si>
    <t>Total:
Expected fee</t>
  </si>
  <si>
    <t>Select the body from the drop down list.</t>
  </si>
  <si>
    <t>The report shows the components of the expected fee for the current year and the previous year, and the agreed fee for the previous year.</t>
  </si>
  <si>
    <t>Auditor remuneration</t>
  </si>
  <si>
    <t>The part of the fee payable to the auditor.</t>
  </si>
  <si>
    <t>Pooled costs</t>
  </si>
  <si>
    <t>Contribution to performance audit and Best Value work</t>
  </si>
  <si>
    <t>The costs attributable to audits that are pooled to ensure that as far as possible an audited body pays the same fee irrespective of their geographic location or whether the auditor is an Audit Scotland team or any of the appointed private firms.</t>
  </si>
  <si>
    <t>The part of the agreed fee that is retained by Audit Scotland to meet the cost of providing technical guidance and support and managing the audit appointments.</t>
  </si>
  <si>
    <t>Agreed fee</t>
  </si>
  <si>
    <t>The actual amount that you will pay will depend on the amount of the audit fee agreed with your auditor. Fees can be agreed between the auditor and audited body by varying the auditor remuneration by up to 10% above the level set (20% for bodies with an expected fee below £26,000), for example, where significant local issues require additional work to be undertaken. In exceptional circumstances higher remuneration can be agreed with the prior agreement of Audit Scotland.</t>
  </si>
  <si>
    <t>Select the sector of the body you are interested in from the drop down list.</t>
  </si>
  <si>
    <t>What do audited bodies receive for the fee?</t>
  </si>
  <si>
    <t>The part of the agreed fee that is retained by Audit Scotland to meet the costs of performance audit and Best Value work in local government bodies.
Performance audit in central government, NHS and further education is funded by the Parliament.</t>
  </si>
  <si>
    <r>
      <t xml:space="preserve">All bodies receive a </t>
    </r>
    <r>
      <rPr>
        <b/>
        <sz val="11"/>
        <color theme="1"/>
        <rFont val="Arial"/>
        <family val="2"/>
      </rPr>
      <t>financial statements audit</t>
    </r>
    <r>
      <rPr>
        <sz val="11"/>
        <color theme="1"/>
        <rFont val="Arial"/>
        <family val="2"/>
      </rPr>
      <t xml:space="preserve"> that includes an auditor's opinion on whether the financial statements present a true and fair view for the year. This opinion is supplemented by an </t>
    </r>
    <r>
      <rPr>
        <b/>
        <sz val="11"/>
        <color theme="1"/>
        <rFont val="Arial"/>
        <family val="2"/>
      </rPr>
      <t>annual audit report</t>
    </r>
    <r>
      <rPr>
        <sz val="11"/>
        <color theme="1"/>
        <rFont val="Arial"/>
        <family val="2"/>
      </rPr>
      <t xml:space="preserve"> that summarises the key audit findings and auditor conclusions on aspects of the wider scope requirements of the </t>
    </r>
    <r>
      <rPr>
        <b/>
        <sz val="11"/>
        <color theme="1"/>
        <rFont val="Arial"/>
        <family val="2"/>
      </rPr>
      <t>Code of Audit Practice</t>
    </r>
    <r>
      <rPr>
        <sz val="11"/>
        <color theme="1"/>
        <rFont val="Arial"/>
        <family val="2"/>
      </rPr>
      <t>. These are public documents and help to explain the local audit work that was undertaken and key findings.</t>
    </r>
  </si>
  <si>
    <r>
      <t xml:space="preserve">The scope of the public sector audit model in Scotland, as explained more fully in </t>
    </r>
    <r>
      <rPr>
        <b/>
        <sz val="11"/>
        <color theme="1"/>
        <rFont val="Arial"/>
        <family val="2"/>
      </rPr>
      <t>Public audit in Scotland</t>
    </r>
    <r>
      <rPr>
        <sz val="11"/>
        <color theme="1"/>
        <rFont val="Arial"/>
        <family val="2"/>
      </rPr>
      <t xml:space="preserve"> means that the audit fees cover a wide range of audit work and related outputs.</t>
    </r>
  </si>
  <si>
    <t>Public audit in Scotland</t>
  </si>
  <si>
    <t>Code of Audit Practice</t>
  </si>
  <si>
    <t>Performance audit reports</t>
  </si>
  <si>
    <t>Instructions</t>
  </si>
  <si>
    <t>Instructions and definitions</t>
  </si>
  <si>
    <r>
      <t xml:space="preserve">Every year around 10 to 12 </t>
    </r>
    <r>
      <rPr>
        <b/>
        <sz val="11"/>
        <color theme="1"/>
        <rFont val="Arial"/>
        <family val="2"/>
      </rPr>
      <t>performance audit reports</t>
    </r>
    <r>
      <rPr>
        <sz val="11"/>
        <color theme="1"/>
        <rFont val="Arial"/>
        <family val="2"/>
      </rPr>
      <t xml:space="preserve"> are produced and published on our website. The aim of these is to provide independent assurance to the people of Scotland that public money is being spent properly and that it provides value for money. Local government bodies contribute to the costs of relevant reports through audit fees. Other performance audit work is funded by the Scottish Parliament.</t>
    </r>
  </si>
  <si>
    <t>Definitions</t>
  </si>
  <si>
    <t>17/18 Expected Fee</t>
  </si>
  <si>
    <t>17/18 Agreed Fee</t>
  </si>
  <si>
    <t>Expected Fee</t>
  </si>
  <si>
    <t>16/17 Expected Fee</t>
  </si>
  <si>
    <t>16/17 Agreed Fee</t>
  </si>
  <si>
    <t>The prior year fee includes trust funds.</t>
  </si>
  <si>
    <t>Second year, no fee set.</t>
  </si>
  <si>
    <t>No fee set last year.</t>
  </si>
  <si>
    <t>First year, no fee set.</t>
  </si>
  <si>
    <t>Back to report</t>
  </si>
  <si>
    <t>To be agreed</t>
  </si>
  <si>
    <t>New College Lanarkshire</t>
  </si>
  <si>
    <t>Agree</t>
  </si>
  <si>
    <t>Independent Living Fund</t>
  </si>
  <si>
    <t>Loch Lomond and the Trossachs NPA</t>
  </si>
  <si>
    <t>Scottish Commission on Social Security</t>
  </si>
  <si>
    <t>South of Scotland Enterprise</t>
  </si>
  <si>
    <t>Public Health Scotland</t>
  </si>
  <si>
    <t>18/19 Expected Fee</t>
  </si>
  <si>
    <t>18/19 Agreed Fee</t>
  </si>
  <si>
    <t>Scottish Forestry (previously Forestry Commission Scotland)</t>
  </si>
  <si>
    <t>Forestry and Land Scotland (prevously Forest Enterprise Scotland)</t>
  </si>
  <si>
    <t>Transitional body, no fee set.</t>
  </si>
  <si>
    <t>Aberdeen City Council charitable trusts</t>
  </si>
  <si>
    <t>Aberdeenshire Council charitable trusts</t>
  </si>
  <si>
    <t>Angus Council charitable trusts</t>
  </si>
  <si>
    <t>Argyll and Bute Council charitable trusts</t>
  </si>
  <si>
    <t>City of Edinburgh Council charitable trusts</t>
  </si>
  <si>
    <t>Dumfries and Galloway Council charitable trusts</t>
  </si>
  <si>
    <t>Dundee City Council charitable trusts</t>
  </si>
  <si>
    <t>East Ayrshire Council charitable trusts</t>
  </si>
  <si>
    <t>East Dunbartonshire Council charitable trusts</t>
  </si>
  <si>
    <t>East Lothian Council charitable trust</t>
  </si>
  <si>
    <t>East Renfrewshire Council charitable trusts</t>
  </si>
  <si>
    <t>Falkirk Council charitable trust</t>
  </si>
  <si>
    <t>Fife Council charitable trusts</t>
  </si>
  <si>
    <t>Highland Council charitable trusts</t>
  </si>
  <si>
    <t>Moray Council charitable trusts</t>
  </si>
  <si>
    <t>North Ayrshire Council charitable trusts</t>
  </si>
  <si>
    <t>Orkney Islands Council charitable trust</t>
  </si>
  <si>
    <t>Perth and Kinross Council haritable trusts</t>
  </si>
  <si>
    <t>Renfrewshire Council charitable trusts</t>
  </si>
  <si>
    <t>Scottish Borders Council charitable trusts</t>
  </si>
  <si>
    <t>Shetland Islands Council charitable trust</t>
  </si>
  <si>
    <t>South Ayrshire Council charitable trusts</t>
  </si>
  <si>
    <t>South Lanarkshire Council charitable trusts</t>
  </si>
  <si>
    <t>Stirling Council charitable trusts</t>
  </si>
  <si>
    <t>West Dunbartonshire Council charitable trusts</t>
  </si>
  <si>
    <t>West Lothian Council charitable trusts</t>
  </si>
  <si>
    <t>North Lanarkshire Council charitable trusts</t>
  </si>
  <si>
    <t>LG-ch</t>
  </si>
  <si>
    <t>Local government - charitable trusts</t>
  </si>
  <si>
    <t>No fees are set for charitable trusts.</t>
  </si>
  <si>
    <t>Fee budget 19/20</t>
  </si>
  <si>
    <t>Audit fee billing arrangements</t>
  </si>
  <si>
    <t>Local government, NHS, Central government (incl SW)</t>
  </si>
  <si>
    <t>You should expect to receive 3 invoices a year in normal circumstances, unless you agree an increased audit fee with your auditor after you have received the third invoice.</t>
  </si>
  <si>
    <r>
      <rPr>
        <b/>
        <sz val="11"/>
        <color theme="1"/>
        <rFont val="Calibri"/>
        <family val="2"/>
        <scheme val="minor"/>
      </rPr>
      <t>December:</t>
    </r>
    <r>
      <rPr>
        <sz val="11"/>
        <color theme="1"/>
        <rFont val="Calibri"/>
        <family val="2"/>
        <scheme val="minor"/>
      </rPr>
      <t xml:space="preserve"> 1/3 of the Expected fee.</t>
    </r>
  </si>
  <si>
    <r>
      <rPr>
        <b/>
        <sz val="11"/>
        <color theme="1"/>
        <rFont val="Calibri"/>
        <family val="2"/>
        <scheme val="minor"/>
      </rPr>
      <t>December/January:</t>
    </r>
    <r>
      <rPr>
        <sz val="11"/>
        <color theme="1"/>
        <rFont val="Calibri"/>
        <family val="2"/>
        <scheme val="minor"/>
      </rPr>
      <t xml:space="preserve"> Any late adjustments agreed after August.</t>
    </r>
  </si>
  <si>
    <t>Audit Scotland will issue  invoices on the following basis:</t>
  </si>
  <si>
    <r>
      <rPr>
        <b/>
        <sz val="11"/>
        <color theme="1"/>
        <rFont val="Calibri"/>
        <family val="2"/>
        <scheme val="minor"/>
      </rPr>
      <t>August/September:</t>
    </r>
    <r>
      <rPr>
        <sz val="11"/>
        <color theme="1"/>
        <rFont val="Calibri"/>
        <family val="2"/>
        <scheme val="minor"/>
      </rPr>
      <t xml:space="preserve"> Remaining fee.</t>
    </r>
  </si>
  <si>
    <t>You should expect to receive 2 invoices a year.</t>
  </si>
  <si>
    <r>
      <rPr>
        <b/>
        <sz val="11"/>
        <color theme="1"/>
        <rFont val="Calibri"/>
        <family val="2"/>
        <scheme val="minor"/>
      </rPr>
      <t>September:</t>
    </r>
    <r>
      <rPr>
        <sz val="11"/>
        <color theme="1"/>
        <rFont val="Calibri"/>
        <family val="2"/>
        <scheme val="minor"/>
      </rPr>
      <t xml:space="preserve"> 1/2 of the Agreed fee.</t>
    </r>
  </si>
  <si>
    <t>Example billing</t>
  </si>
  <si>
    <t>A central government body has an expected fee of £33,000</t>
  </si>
  <si>
    <t>In December, you would receive an invoice for £11,000</t>
  </si>
  <si>
    <t>In February you agree a fee with your auditor of £35,000</t>
  </si>
  <si>
    <t>New bodies</t>
  </si>
  <si>
    <t>The first, and possibly second invoice will be based on the budgeted figure.</t>
  </si>
  <si>
    <t>Once the auditor agrees a fee, any remaining invoices will be based on that.</t>
  </si>
  <si>
    <t>Audit Scotland does not set Expected fees for the first two years of a new body.</t>
  </si>
  <si>
    <t>This allows the auditor to develop an understanding audit requirements of the body.</t>
  </si>
  <si>
    <t>Audit Scotland will adjust the budgeted fee based on discussions with the auditor part way through the first year's audit.</t>
  </si>
  <si>
    <t>Following further discussion with the auditor, Audit Scotland will normally set an Expected frr for the third full audit year.</t>
  </si>
  <si>
    <t>Audit Scotland will set a budgeted fee based on bodies of a similar nature. This is only to start the billing arrangements before a fee is agreed.</t>
  </si>
  <si>
    <t>If the auditor agrees a fee below the budgeted fee, you may receive a credit note.</t>
  </si>
  <si>
    <t>Billing arrangements</t>
  </si>
  <si>
    <t>Clydeplan</t>
  </si>
  <si>
    <t>AAS</t>
  </si>
  <si>
    <t>Glasgow City Region City Deal Cabinet JC</t>
  </si>
  <si>
    <t>Independent Living Fund Scotland</t>
  </si>
  <si>
    <t>Dundee and Angus College</t>
  </si>
  <si>
    <t>Scottish Forestry</t>
  </si>
  <si>
    <t>Forestry and Land Scotland</t>
  </si>
  <si>
    <t>NHS Dumfries and Galloway</t>
  </si>
  <si>
    <t>19/20 Expected Fee</t>
  </si>
  <si>
    <t>19/20 Agreed Fee</t>
  </si>
  <si>
    <t>Azets Audit Services</t>
  </si>
  <si>
    <t>Significant changes, no fee set.</t>
  </si>
  <si>
    <t>*</t>
  </si>
  <si>
    <t>Fee budget</t>
  </si>
  <si>
    <t>Ferguson Marine Port Glasgow</t>
  </si>
  <si>
    <t>Scottish Futures Trust</t>
  </si>
  <si>
    <t>Scottish National Investment Bank</t>
  </si>
  <si>
    <t>Add back EAFA</t>
  </si>
  <si>
    <t>FMPG</t>
  </si>
  <si>
    <t>SFT</t>
  </si>
  <si>
    <t>SNIB</t>
  </si>
  <si>
    <t>Exclude because auditor not allocated in budget</t>
  </si>
  <si>
    <t>Fee budget Summary I69</t>
  </si>
  <si>
    <r>
      <rPr>
        <b/>
        <sz val="11"/>
        <color theme="1"/>
        <rFont val="Calibri"/>
        <family val="2"/>
        <scheme val="minor"/>
      </rPr>
      <t>April/May:</t>
    </r>
    <r>
      <rPr>
        <sz val="11"/>
        <color theme="1"/>
        <rFont val="Calibri"/>
        <family val="2"/>
        <scheme val="minor"/>
      </rPr>
      <t xml:space="preserve"> 2/3 agreed fee less 1st instalment.</t>
    </r>
  </si>
  <si>
    <r>
      <rPr>
        <b/>
        <sz val="11"/>
        <color theme="1"/>
        <rFont val="Calibri"/>
        <family val="2"/>
        <scheme val="minor"/>
      </rPr>
      <t>May:</t>
    </r>
    <r>
      <rPr>
        <sz val="11"/>
        <color theme="1"/>
        <rFont val="Calibri"/>
        <family val="2"/>
        <scheme val="minor"/>
      </rPr>
      <t xml:space="preserve"> Remaining balance based on agreed fee.</t>
    </r>
  </si>
  <si>
    <t>In April/May you receive an invoice for (2/3*£35,000)-£11,000 = £12,333</t>
  </si>
  <si>
    <t>In August/September you receive an invoice for £11,667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</si>
</sst>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3" formatCode="_-* #,##0.00_-;\-* #,##0.00_-;_-* &quot;-&quot;??_-;_-@_-"/>
    <numFmt numFmtId="164" formatCode="_-* #,##0_-;\-* #,##0_-;_-* &quot;-&quot;??_-;_-@_-"/>
    <numFmt numFmtId="165" formatCode="0.0%"/>
    <numFmt numFmtId="166" formatCode="_-* #,##0.0_-;\-* #,##0.0_-;_-* &quot;-&quot;??_-;_-@_-"/>
    <numFmt numFmtId="167" formatCode="#,##0_ ;[Red]\-#,##0\ "/>
  </numFmts>
  <fonts count="22" x14ac:knownFonts="1">
    <font>
      <sz val="11"/>
      <color theme="1"/>
      <name val="Calibri"/>
      <family val="2"/>
      <scheme val="minor"/>
    </font>
    <font>
      <sz val="11"/>
      <color theme="1"/>
      <name val="Arial"/>
      <family val="2"/>
    </font>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b/>
      <sz val="11"/>
      <color rgb="FF006B8D"/>
      <name val="Arial"/>
      <family val="2"/>
    </font>
    <font>
      <sz val="11"/>
      <color rgb="FF006B8D"/>
      <name val="Arial"/>
      <family val="2"/>
    </font>
    <font>
      <sz val="11"/>
      <color theme="1"/>
      <name val="Arial"/>
      <family val="2"/>
    </font>
    <font>
      <b/>
      <sz val="11"/>
      <color theme="1"/>
      <name val="Arial"/>
      <family val="2"/>
    </font>
    <font>
      <sz val="11"/>
      <color theme="0" tint="-0.249977111117893"/>
      <name val="Arial"/>
      <family val="2"/>
    </font>
    <font>
      <b/>
      <sz val="12"/>
      <color rgb="FF006B8D"/>
      <name val="Arial"/>
      <family val="2"/>
    </font>
    <font>
      <b/>
      <sz val="22"/>
      <color rgb="FF006B8D"/>
      <name val="Arial"/>
      <family val="2"/>
    </font>
    <font>
      <sz val="12"/>
      <color rgb="FF006B8D"/>
      <name val="Arial"/>
      <family val="2"/>
    </font>
    <font>
      <b/>
      <sz val="12"/>
      <color theme="1"/>
      <name val="Arial"/>
      <family val="2"/>
    </font>
    <font>
      <sz val="12"/>
      <color theme="1"/>
      <name val="Arial"/>
      <family val="2"/>
    </font>
    <font>
      <sz val="11"/>
      <color theme="0" tint="-0.34998626667073579"/>
      <name val="Calibri"/>
      <family val="2"/>
      <scheme val="minor"/>
    </font>
    <font>
      <u/>
      <sz val="11"/>
      <color theme="10"/>
      <name val="Calibri"/>
      <family val="2"/>
      <scheme val="minor"/>
    </font>
    <font>
      <u/>
      <sz val="11"/>
      <color theme="10"/>
      <name val="Arial"/>
      <family val="2"/>
    </font>
    <font>
      <b/>
      <sz val="14"/>
      <color rgb="FF006B8D"/>
      <name val="Arial"/>
      <family val="2"/>
    </font>
    <font>
      <u/>
      <sz val="14"/>
      <color theme="10"/>
      <name val="Calibri"/>
      <family val="2"/>
      <scheme val="minor"/>
    </font>
    <font>
      <sz val="10"/>
      <color theme="0" tint="-0.249977111117893"/>
      <name val="Arial"/>
      <family val="2"/>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81CBD4"/>
      </left>
      <right style="thin">
        <color rgb="FF81CBD4"/>
      </right>
      <top style="thin">
        <color rgb="FF81CBD4"/>
      </top>
      <bottom style="thin">
        <color rgb="FF81CBD4"/>
      </bottom>
      <diagonal/>
    </border>
    <border>
      <left/>
      <right/>
      <top/>
      <bottom style="thin">
        <color rgb="FF006B8D"/>
      </bottom>
      <diagonal/>
    </border>
    <border>
      <left/>
      <right/>
      <top style="thin">
        <color rgb="FF006B8D"/>
      </top>
      <bottom/>
      <diagonal/>
    </border>
    <border>
      <left/>
      <right/>
      <top style="thick">
        <color rgb="FF006B8D"/>
      </top>
      <bottom/>
      <diagonal/>
    </border>
    <border>
      <left/>
      <right/>
      <top/>
      <bottom style="thick">
        <color rgb="FF006B8D"/>
      </bottom>
      <diagonal/>
    </border>
    <border>
      <left style="thin">
        <color rgb="FF006B8D"/>
      </left>
      <right/>
      <top style="thin">
        <color rgb="FF006B8D"/>
      </top>
      <bottom/>
      <diagonal/>
    </border>
    <border>
      <left/>
      <right style="thin">
        <color rgb="FF006B8D"/>
      </right>
      <top style="thin">
        <color rgb="FF006B8D"/>
      </top>
      <bottom/>
      <diagonal/>
    </border>
    <border>
      <left style="thin">
        <color rgb="FF006B8D"/>
      </left>
      <right/>
      <top/>
      <bottom/>
      <diagonal/>
    </border>
    <border>
      <left/>
      <right style="thin">
        <color rgb="FF006B8D"/>
      </right>
      <top/>
      <bottom/>
      <diagonal/>
    </border>
    <border>
      <left style="thin">
        <color rgb="FF006B8D"/>
      </left>
      <right/>
      <top/>
      <bottom style="thin">
        <color rgb="FF006B8D"/>
      </bottom>
      <diagonal/>
    </border>
    <border>
      <left/>
      <right style="thin">
        <color rgb="FF006B8D"/>
      </right>
      <top/>
      <bottom style="thin">
        <color rgb="FF006B8D"/>
      </bottom>
      <diagonal/>
    </border>
    <border>
      <left/>
      <right/>
      <top style="thin">
        <color indexed="64"/>
      </top>
      <bottom/>
      <diagonal/>
    </border>
    <border>
      <left/>
      <right/>
      <top/>
      <bottom style="thin">
        <color indexed="64"/>
      </bottom>
      <diagonal/>
    </border>
    <border>
      <left/>
      <right/>
      <top style="thin">
        <color rgb="FF006B8D"/>
      </top>
      <bottom style="thin">
        <color rgb="FF006B8D"/>
      </bottom>
      <diagonal/>
    </border>
    <border>
      <left style="thin">
        <color rgb="FF006B8D"/>
      </left>
      <right/>
      <top style="thin">
        <color rgb="FF006B8D"/>
      </top>
      <bottom style="thin">
        <color rgb="FF006B8D"/>
      </bottom>
      <diagonal/>
    </border>
    <border>
      <left/>
      <right style="thin">
        <color rgb="FF006B8D"/>
      </right>
      <top style="thin">
        <color rgb="FF006B8D"/>
      </top>
      <bottom style="thin">
        <color rgb="FF006B8D"/>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cellStyleXfs>
  <cellXfs count="119">
    <xf numFmtId="0" fontId="0" fillId="0" borderId="0" xfId="0"/>
    <xf numFmtId="0" fontId="0" fillId="0" borderId="0" xfId="0" applyAlignment="1">
      <alignment wrapText="1"/>
    </xf>
    <xf numFmtId="164" fontId="0" fillId="0" borderId="0" xfId="1" applyNumberFormat="1" applyFont="1" applyAlignment="1">
      <alignment wrapText="1"/>
    </xf>
    <xf numFmtId="164" fontId="0" fillId="0" borderId="0" xfId="1" applyNumberFormat="1"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Fill="1" applyBorder="1"/>
    <xf numFmtId="0" fontId="5" fillId="0" borderId="0" xfId="0" applyFont="1"/>
    <xf numFmtId="0" fontId="0" fillId="0" borderId="1" xfId="0" applyFont="1" applyBorder="1"/>
    <xf numFmtId="0" fontId="0" fillId="0" borderId="2" xfId="0" applyFont="1" applyBorder="1"/>
    <xf numFmtId="0" fontId="0" fillId="0" borderId="3" xfId="0" applyFont="1" applyBorder="1"/>
    <xf numFmtId="0" fontId="8" fillId="0" borderId="0" xfId="0" applyFont="1" applyBorder="1"/>
    <xf numFmtId="0" fontId="9" fillId="0" borderId="0" xfId="0" applyFont="1" applyBorder="1" applyAlignment="1">
      <alignment horizontal="right"/>
    </xf>
    <xf numFmtId="0" fontId="8" fillId="0" borderId="0" xfId="0" applyFont="1"/>
    <xf numFmtId="0" fontId="10" fillId="0" borderId="0" xfId="0" applyFont="1" applyBorder="1"/>
    <xf numFmtId="0" fontId="7" fillId="0" borderId="0" xfId="0" applyFont="1" applyBorder="1"/>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xf numFmtId="0" fontId="7" fillId="0" borderId="14" xfId="0" applyFont="1" applyBorder="1"/>
    <xf numFmtId="165" fontId="8" fillId="0" borderId="0" xfId="2" applyNumberFormat="1" applyFont="1" applyBorder="1"/>
    <xf numFmtId="164" fontId="6" fillId="0" borderId="11" xfId="1" applyNumberFormat="1" applyFont="1" applyBorder="1" applyAlignment="1">
      <alignment horizontal="right" wrapText="1"/>
    </xf>
    <xf numFmtId="164" fontId="6" fillId="0" borderId="0" xfId="1" applyNumberFormat="1" applyFont="1" applyBorder="1" applyAlignment="1">
      <alignment horizontal="right" wrapText="1"/>
    </xf>
    <xf numFmtId="0" fontId="13" fillId="0" borderId="0"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xf numFmtId="0" fontId="14" fillId="0" borderId="0" xfId="0" applyFont="1" applyBorder="1" applyAlignment="1">
      <alignment horizontal="right"/>
    </xf>
    <xf numFmtId="0" fontId="14" fillId="0" borderId="0" xfId="0" applyFont="1" applyFill="1" applyBorder="1"/>
    <xf numFmtId="0" fontId="15" fillId="0" borderId="0" xfId="0" applyFont="1" applyBorder="1"/>
    <xf numFmtId="0" fontId="11" fillId="0" borderId="0" xfId="0" applyFont="1" applyBorder="1"/>
    <xf numFmtId="166" fontId="10" fillId="0" borderId="0" xfId="1" applyNumberFormat="1" applyFont="1" applyBorder="1"/>
    <xf numFmtId="0" fontId="10" fillId="0" borderId="0" xfId="0" applyFont="1"/>
    <xf numFmtId="164" fontId="10" fillId="0" borderId="0" xfId="0" applyNumberFormat="1" applyFont="1" applyBorder="1"/>
    <xf numFmtId="164" fontId="10" fillId="0" borderId="0" xfId="1" applyNumberFormat="1" applyFont="1" applyBorder="1"/>
    <xf numFmtId="0" fontId="12" fillId="0" borderId="14" xfId="0" applyFont="1" applyBorder="1" applyAlignment="1">
      <alignment horizontal="left" vertical="center"/>
    </xf>
    <xf numFmtId="0" fontId="9" fillId="0" borderId="11" xfId="0" applyFont="1" applyBorder="1" applyAlignment="1">
      <alignment wrapText="1"/>
    </xf>
    <xf numFmtId="0" fontId="9" fillId="0" borderId="14" xfId="0" applyFont="1" applyBorder="1" applyAlignment="1">
      <alignment wrapText="1"/>
    </xf>
    <xf numFmtId="0" fontId="8" fillId="0" borderId="14" xfId="0" applyFont="1" applyBorder="1" applyAlignment="1">
      <alignment wrapText="1"/>
    </xf>
    <xf numFmtId="0" fontId="6" fillId="0" borderId="0" xfId="0" applyFont="1" applyBorder="1" applyAlignment="1">
      <alignment horizontal="left" wrapText="1"/>
    </xf>
    <xf numFmtId="0" fontId="8" fillId="0" borderId="0" xfId="0" applyFont="1" applyAlignment="1">
      <alignment wrapText="1"/>
    </xf>
    <xf numFmtId="0" fontId="8" fillId="0" borderId="0" xfId="0" applyFont="1" applyBorder="1" applyAlignment="1">
      <alignment wrapText="1"/>
    </xf>
    <xf numFmtId="0" fontId="9" fillId="0" borderId="0" xfId="0" applyFont="1" applyBorder="1"/>
    <xf numFmtId="165" fontId="9" fillId="2" borderId="0" xfId="2" applyNumberFormat="1" applyFont="1" applyFill="1" applyBorder="1"/>
    <xf numFmtId="164" fontId="9" fillId="0" borderId="0" xfId="1" applyNumberFormat="1" applyFont="1" applyBorder="1" applyAlignment="1">
      <alignment wrapText="1"/>
    </xf>
    <xf numFmtId="0" fontId="16" fillId="0" borderId="0" xfId="0" applyFont="1"/>
    <xf numFmtId="41" fontId="8" fillId="0" borderId="0" xfId="1" applyNumberFormat="1" applyFont="1" applyBorder="1"/>
    <xf numFmtId="0" fontId="0" fillId="0" borderId="21" xfId="0" applyBorder="1"/>
    <xf numFmtId="164" fontId="0" fillId="0" borderId="6" xfId="1" applyNumberFormat="1" applyFont="1" applyBorder="1"/>
    <xf numFmtId="0" fontId="0" fillId="0" borderId="22" xfId="0" applyBorder="1"/>
    <xf numFmtId="2" fontId="10" fillId="0" borderId="0" xfId="2" applyNumberFormat="1" applyFont="1" applyBorder="1"/>
    <xf numFmtId="167" fontId="8" fillId="0" borderId="0" xfId="1" applyNumberFormat="1" applyFont="1" applyBorder="1"/>
    <xf numFmtId="167" fontId="9" fillId="2" borderId="0" xfId="1" applyNumberFormat="1" applyFont="1" applyFill="1" applyBorder="1"/>
    <xf numFmtId="0" fontId="10" fillId="0" borderId="0" xfId="0" applyFont="1" applyBorder="1" applyAlignment="1" applyProtection="1">
      <alignment wrapText="1"/>
      <protection locked="0"/>
    </xf>
    <xf numFmtId="0" fontId="15" fillId="0" borderId="0" xfId="0" applyFont="1" applyBorder="1" applyProtection="1"/>
    <xf numFmtId="0" fontId="8" fillId="0" borderId="0" xfId="0" applyFont="1" applyBorder="1" applyProtection="1"/>
    <xf numFmtId="0" fontId="9" fillId="0" borderId="0" xfId="0" applyFont="1" applyBorder="1" applyAlignment="1" applyProtection="1">
      <alignment horizontal="right"/>
    </xf>
    <xf numFmtId="0" fontId="9" fillId="0" borderId="0" xfId="0" applyFont="1" applyFill="1" applyBorder="1" applyProtection="1"/>
    <xf numFmtId="42" fontId="8" fillId="0" borderId="0" xfId="1" applyNumberFormat="1" applyFont="1" applyBorder="1"/>
    <xf numFmtId="164" fontId="6" fillId="2" borderId="0" xfId="1" applyNumberFormat="1" applyFont="1" applyFill="1" applyBorder="1" applyAlignment="1">
      <alignment horizontal="right" wrapText="1"/>
    </xf>
    <xf numFmtId="0" fontId="9" fillId="0" borderId="11" xfId="0" applyFont="1" applyBorder="1"/>
    <xf numFmtId="0" fontId="10" fillId="0" borderId="11" xfId="0" applyFont="1" applyBorder="1"/>
    <xf numFmtId="0" fontId="8" fillId="0" borderId="23" xfId="0" applyFont="1" applyBorder="1"/>
    <xf numFmtId="41" fontId="8" fillId="0" borderId="11" xfId="1" applyNumberFormat="1" applyFont="1" applyBorder="1"/>
    <xf numFmtId="41" fontId="8" fillId="0" borderId="23" xfId="1" applyNumberFormat="1" applyFont="1" applyBorder="1"/>
    <xf numFmtId="42" fontId="8" fillId="2" borderId="0" xfId="1" applyNumberFormat="1" applyFont="1" applyFill="1" applyBorder="1"/>
    <xf numFmtId="42" fontId="9" fillId="2" borderId="23" xfId="1" applyNumberFormat="1" applyFont="1" applyFill="1" applyBorder="1"/>
    <xf numFmtId="0" fontId="9" fillId="0" borderId="0" xfId="0" applyFont="1" applyAlignment="1">
      <alignment vertical="top"/>
    </xf>
    <xf numFmtId="0" fontId="8" fillId="0" borderId="0" xfId="0" applyFont="1" applyAlignment="1">
      <alignment vertical="top" wrapText="1"/>
    </xf>
    <xf numFmtId="0" fontId="6" fillId="0" borderId="15" xfId="0" applyFont="1" applyBorder="1" applyAlignment="1">
      <alignment vertical="top"/>
    </xf>
    <xf numFmtId="0" fontId="8" fillId="0" borderId="16" xfId="0" applyFont="1" applyBorder="1" applyAlignment="1">
      <alignment vertical="top" wrapText="1"/>
    </xf>
    <xf numFmtId="0" fontId="6" fillId="0" borderId="19" xfId="0" applyFont="1" applyBorder="1" applyAlignment="1">
      <alignment vertical="top"/>
    </xf>
    <xf numFmtId="0" fontId="8" fillId="0" borderId="20" xfId="0" applyFont="1" applyBorder="1" applyAlignment="1">
      <alignment vertical="top" wrapText="1"/>
    </xf>
    <xf numFmtId="0" fontId="9" fillId="0" borderId="19" xfId="0" applyFont="1" applyBorder="1" applyAlignment="1">
      <alignment vertical="top"/>
    </xf>
    <xf numFmtId="0" fontId="8" fillId="0" borderId="17" xfId="0" applyFont="1" applyBorder="1" applyAlignment="1">
      <alignment vertical="top"/>
    </xf>
    <xf numFmtId="0" fontId="8" fillId="0" borderId="18" xfId="0" applyFont="1" applyBorder="1" applyAlignment="1">
      <alignment vertical="top" wrapText="1"/>
    </xf>
    <xf numFmtId="0" fontId="8" fillId="0" borderId="19" xfId="0" applyFont="1" applyBorder="1" applyAlignment="1">
      <alignment vertical="top"/>
    </xf>
    <xf numFmtId="0" fontId="8" fillId="0" borderId="25" xfId="0" applyFont="1" applyBorder="1" applyAlignment="1">
      <alignment vertical="top" wrapText="1"/>
    </xf>
    <xf numFmtId="0" fontId="18" fillId="0" borderId="0" xfId="3" applyFont="1" applyAlignment="1">
      <alignment vertical="top" wrapText="1"/>
    </xf>
    <xf numFmtId="0" fontId="18" fillId="0" borderId="0" xfId="3" applyFont="1"/>
    <xf numFmtId="0" fontId="6" fillId="0" borderId="17" xfId="0" applyFont="1" applyBorder="1" applyAlignment="1">
      <alignment vertical="top"/>
    </xf>
    <xf numFmtId="0" fontId="11" fillId="0" borderId="24" xfId="0" applyFont="1" applyBorder="1" applyAlignment="1">
      <alignment vertical="top"/>
    </xf>
    <xf numFmtId="0" fontId="17" fillId="0" borderId="14" xfId="3" applyBorder="1" applyAlignment="1">
      <alignment horizontal="left" vertical="center"/>
    </xf>
    <xf numFmtId="0" fontId="20" fillId="0" borderId="0" xfId="3" applyFont="1"/>
    <xf numFmtId="0" fontId="11" fillId="0" borderId="10" xfId="0" applyFont="1" applyFill="1" applyBorder="1" applyAlignment="1" applyProtection="1">
      <alignment horizontal="center" vertical="center"/>
      <protection locked="0"/>
    </xf>
    <xf numFmtId="164" fontId="0" fillId="0" borderId="0" xfId="0" applyNumberFormat="1"/>
    <xf numFmtId="0" fontId="0" fillId="0" borderId="0" xfId="0" applyFill="1"/>
    <xf numFmtId="164" fontId="0" fillId="0" borderId="0" xfId="1" applyNumberFormat="1" applyFont="1" applyFill="1"/>
    <xf numFmtId="42" fontId="9" fillId="0" borderId="11" xfId="1" applyNumberFormat="1" applyFont="1" applyBorder="1" applyAlignment="1">
      <alignment horizontal="right"/>
    </xf>
    <xf numFmtId="0" fontId="10" fillId="0" borderId="0" xfId="0" applyFont="1" applyFill="1" applyBorder="1" applyProtection="1"/>
    <xf numFmtId="0" fontId="21" fillId="0" borderId="0" xfId="0" applyFont="1" applyFill="1" applyBorder="1" applyProtection="1"/>
    <xf numFmtId="0" fontId="0" fillId="0" borderId="17" xfId="0" applyBorder="1"/>
    <xf numFmtId="0" fontId="0" fillId="0" borderId="18" xfId="0" applyBorder="1" applyAlignment="1">
      <alignment wrapText="1"/>
    </xf>
    <xf numFmtId="0" fontId="0" fillId="0" borderId="18" xfId="0" applyBorder="1"/>
    <xf numFmtId="0" fontId="0" fillId="0" borderId="19" xfId="0" applyBorder="1"/>
    <xf numFmtId="0" fontId="0" fillId="0" borderId="20" xfId="0" applyBorder="1"/>
    <xf numFmtId="0" fontId="0" fillId="0" borderId="18" xfId="0" applyBorder="1" applyAlignment="1"/>
    <xf numFmtId="0" fontId="0" fillId="0" borderId="20" xfId="0" applyBorder="1" applyAlignment="1">
      <alignment wrapText="1"/>
    </xf>
    <xf numFmtId="0" fontId="6" fillId="0" borderId="24" xfId="0" applyFont="1" applyBorder="1" applyAlignment="1">
      <alignment vertical="top"/>
    </xf>
    <xf numFmtId="0" fontId="0" fillId="0" borderId="25" xfId="0" applyBorder="1"/>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11" fillId="0" borderId="15" xfId="0" applyFont="1" applyBorder="1" applyAlignment="1">
      <alignment horizontal="left" wrapText="1"/>
    </xf>
    <xf numFmtId="0" fontId="11" fillId="0" borderId="12" xfId="0" applyFont="1" applyBorder="1" applyAlignment="1">
      <alignment horizontal="left" wrapText="1"/>
    </xf>
    <xf numFmtId="0" fontId="11" fillId="0" borderId="16" xfId="0" applyFont="1" applyBorder="1" applyAlignment="1">
      <alignment horizontal="left" wrapText="1"/>
    </xf>
    <xf numFmtId="0" fontId="8" fillId="0" borderId="19" xfId="0" applyFont="1" applyBorder="1" applyAlignment="1">
      <alignment horizontal="left" vertical="top" wrapText="1"/>
    </xf>
    <xf numFmtId="0" fontId="8" fillId="0" borderId="11" xfId="0" applyFont="1" applyBorder="1" applyAlignment="1">
      <alignment horizontal="left" vertical="top" wrapText="1"/>
    </xf>
    <xf numFmtId="0" fontId="8" fillId="0" borderId="20" xfId="0" applyFont="1" applyBorder="1" applyAlignment="1">
      <alignment horizontal="left" vertical="top" wrapText="1"/>
    </xf>
    <xf numFmtId="0" fontId="9" fillId="0" borderId="0" xfId="0" applyFont="1" applyAlignment="1">
      <alignment horizontal="center" vertical="top"/>
    </xf>
    <xf numFmtId="0" fontId="19" fillId="0" borderId="0" xfId="0" applyFont="1" applyAlignment="1">
      <alignment horizontal="center" vertical="top"/>
    </xf>
    <xf numFmtId="0" fontId="0" fillId="0" borderId="0" xfId="0"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006B8D"/>
      <color rgb="FF81CBD4"/>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L$9" fmlaRange="M!$B$12:$B$21" sel="1" val="0"/>
</file>

<file path=xl/ctrlProps/ctrlProp2.xml><?xml version="1.0" encoding="utf-8"?>
<formControlPr xmlns="http://schemas.microsoft.com/office/spreadsheetml/2009/9/main" objectType="Drop" dropStyle="combo" dx="22" fmlaLink="$M$9" fmlaRange="SelectionOne"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1051560</xdr:colOff>
          <xdr:row>5</xdr:row>
          <xdr:rowOff>114300</xdr:rowOff>
        </xdr:from>
        <xdr:to>
          <xdr:col>4</xdr:col>
          <xdr:colOff>914400</xdr:colOff>
          <xdr:row>7</xdr:row>
          <xdr:rowOff>121920</xdr:rowOff>
        </xdr:to>
        <xdr:sp macro="" textlink="">
          <xdr:nvSpPr>
            <xdr:cNvPr id="6152" name="Drop Dow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xdr:row>
          <xdr:rowOff>114300</xdr:rowOff>
        </xdr:from>
        <xdr:to>
          <xdr:col>9</xdr:col>
          <xdr:colOff>754380</xdr:colOff>
          <xdr:row>7</xdr:row>
          <xdr:rowOff>99060</xdr:rowOff>
        </xdr:to>
        <xdr:sp macro="" textlink="">
          <xdr:nvSpPr>
            <xdr:cNvPr id="6155" name="Drop Down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7</xdr:col>
      <xdr:colOff>857250</xdr:colOff>
      <xdr:row>2</xdr:row>
      <xdr:rowOff>123825</xdr:rowOff>
    </xdr:from>
    <xdr:to>
      <xdr:col>9</xdr:col>
      <xdr:colOff>912830</xdr:colOff>
      <xdr:row>3</xdr:row>
      <xdr:rowOff>53685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0800" y="304800"/>
          <a:ext cx="2278080" cy="28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hyperlink" Target="http://www.audit-scotland.gov.uk/report/code-of-audit-practice-2016" TargetMode="External"/><Relationship Id="rId2" Type="http://schemas.openxmlformats.org/officeDocument/2006/relationships/hyperlink" Target="http://www.audit-scotland.gov.uk/report/public-audit-in-scotland" TargetMode="External"/><Relationship Id="rId1" Type="http://schemas.openxmlformats.org/officeDocument/2006/relationships/hyperlink" Target="http://www.audit-scotland.gov.uk/our-work/performance-audits" TargetMode="Externa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1"/>
  <sheetViews>
    <sheetView zoomScale="90" zoomScaleNormal="90" workbookViewId="0">
      <pane xSplit="1" ySplit="1" topLeftCell="B128" activePane="bottomRight" state="frozen"/>
      <selection pane="topRight" activeCell="B1" sqref="B1"/>
      <selection pane="bottomLeft" activeCell="A2" sqref="A2"/>
      <selection pane="bottomRight" activeCell="A141" sqref="A141"/>
    </sheetView>
  </sheetViews>
  <sheetFormatPr defaultRowHeight="14.4" x14ac:dyDescent="0.3"/>
  <cols>
    <col min="1" max="1" width="50" customWidth="1"/>
    <col min="2" max="2" width="22.88671875" customWidth="1"/>
    <col min="3" max="3" width="5.44140625" customWidth="1"/>
    <col min="4" max="4" width="7.6640625" customWidth="1"/>
    <col min="5" max="8" width="9.44140625" style="3" customWidth="1"/>
    <col min="9" max="10" width="11" style="3" customWidth="1"/>
  </cols>
  <sheetData>
    <row r="1" spans="1:11" s="1" customFormat="1" ht="28.8" x14ac:dyDescent="0.3">
      <c r="A1" s="1" t="s">
        <v>0</v>
      </c>
      <c r="B1" s="1" t="s">
        <v>246</v>
      </c>
      <c r="C1" s="1" t="s">
        <v>1</v>
      </c>
      <c r="D1" s="1" t="s">
        <v>2</v>
      </c>
      <c r="E1" s="2" t="s">
        <v>3</v>
      </c>
      <c r="F1" s="2" t="s">
        <v>4</v>
      </c>
      <c r="G1" s="2" t="s">
        <v>5</v>
      </c>
      <c r="H1" s="2" t="s">
        <v>6</v>
      </c>
      <c r="I1" s="2" t="s">
        <v>324</v>
      </c>
      <c r="J1" s="2" t="s">
        <v>245</v>
      </c>
      <c r="K1" s="3"/>
    </row>
    <row r="2" spans="1:11" x14ac:dyDescent="0.3">
      <c r="A2" t="s">
        <v>8</v>
      </c>
      <c r="C2" t="s">
        <v>9</v>
      </c>
      <c r="D2" s="3" t="s">
        <v>10</v>
      </c>
      <c r="E2" s="3">
        <v>32240</v>
      </c>
      <c r="F2" s="3">
        <v>8040</v>
      </c>
      <c r="G2" s="3">
        <v>0</v>
      </c>
      <c r="H2" s="3">
        <v>1810</v>
      </c>
      <c r="I2" s="3">
        <v>42090</v>
      </c>
      <c r="J2" s="3">
        <v>42090</v>
      </c>
    </row>
    <row r="3" spans="1:11" x14ac:dyDescent="0.3">
      <c r="A3" t="s">
        <v>287</v>
      </c>
      <c r="C3" t="s">
        <v>9</v>
      </c>
      <c r="D3" s="3" t="s">
        <v>11</v>
      </c>
      <c r="E3" s="3">
        <v>75030</v>
      </c>
      <c r="F3" s="3">
        <v>18700</v>
      </c>
      <c r="G3" s="3">
        <v>0</v>
      </c>
      <c r="H3" s="3">
        <v>4220</v>
      </c>
      <c r="I3" s="3">
        <v>97950</v>
      </c>
      <c r="J3" s="3">
        <v>97950</v>
      </c>
    </row>
    <row r="4" spans="1:11" x14ac:dyDescent="0.3">
      <c r="A4" t="s">
        <v>12</v>
      </c>
      <c r="C4" t="s">
        <v>9</v>
      </c>
      <c r="D4" s="3" t="s">
        <v>13</v>
      </c>
      <c r="E4" s="3">
        <v>28800</v>
      </c>
      <c r="F4" s="3">
        <v>7180</v>
      </c>
      <c r="G4" s="3">
        <v>0</v>
      </c>
      <c r="H4" s="3">
        <v>1620</v>
      </c>
      <c r="I4" s="3">
        <v>37600</v>
      </c>
      <c r="J4" s="3">
        <v>40400</v>
      </c>
    </row>
    <row r="5" spans="1:11" x14ac:dyDescent="0.3">
      <c r="A5" t="s">
        <v>14</v>
      </c>
      <c r="C5" t="s">
        <v>9</v>
      </c>
      <c r="D5" s="3" t="s">
        <v>11</v>
      </c>
      <c r="E5" s="3">
        <v>26070</v>
      </c>
      <c r="F5" s="3">
        <v>6500</v>
      </c>
      <c r="G5" s="3">
        <v>0</v>
      </c>
      <c r="H5" s="3">
        <v>1470</v>
      </c>
      <c r="I5" s="3">
        <v>34040</v>
      </c>
      <c r="J5" s="3">
        <v>34040</v>
      </c>
    </row>
    <row r="6" spans="1:11" x14ac:dyDescent="0.3">
      <c r="A6" t="s">
        <v>15</v>
      </c>
      <c r="B6" t="s">
        <v>249</v>
      </c>
      <c r="C6" t="s">
        <v>9</v>
      </c>
      <c r="D6" s="3" t="s">
        <v>11</v>
      </c>
      <c r="J6" s="3">
        <v>40080</v>
      </c>
    </row>
    <row r="7" spans="1:11" x14ac:dyDescent="0.3">
      <c r="A7" t="s">
        <v>342</v>
      </c>
      <c r="C7" t="s">
        <v>9</v>
      </c>
      <c r="D7" s="3" t="s">
        <v>11</v>
      </c>
      <c r="E7" s="3">
        <v>29220</v>
      </c>
      <c r="F7" s="3">
        <v>7280</v>
      </c>
      <c r="G7" s="3">
        <v>0</v>
      </c>
      <c r="H7" s="3">
        <v>1640</v>
      </c>
      <c r="I7" s="3">
        <v>38140</v>
      </c>
      <c r="J7" s="3">
        <v>40540</v>
      </c>
    </row>
    <row r="8" spans="1:11" x14ac:dyDescent="0.3">
      <c r="A8" t="s">
        <v>16</v>
      </c>
      <c r="C8" t="s">
        <v>9</v>
      </c>
      <c r="D8" s="3" t="s">
        <v>11</v>
      </c>
      <c r="E8" s="3">
        <v>47980</v>
      </c>
      <c r="F8" s="3">
        <v>11960</v>
      </c>
      <c r="G8" s="3">
        <v>0</v>
      </c>
      <c r="H8" s="3">
        <v>2700</v>
      </c>
      <c r="I8" s="3">
        <v>62640</v>
      </c>
      <c r="J8" s="3">
        <v>62640</v>
      </c>
    </row>
    <row r="9" spans="1:11" x14ac:dyDescent="0.3">
      <c r="A9" t="s">
        <v>17</v>
      </c>
      <c r="C9" t="s">
        <v>9</v>
      </c>
      <c r="D9" s="3" t="s">
        <v>11</v>
      </c>
      <c r="E9" s="3">
        <v>48350</v>
      </c>
      <c r="F9" s="3">
        <v>12050</v>
      </c>
      <c r="G9" s="3">
        <v>0</v>
      </c>
      <c r="H9" s="3">
        <v>2720</v>
      </c>
      <c r="I9" s="3">
        <v>63120</v>
      </c>
      <c r="J9" s="3">
        <v>63120</v>
      </c>
    </row>
    <row r="10" spans="1:11" x14ac:dyDescent="0.3">
      <c r="A10" t="s">
        <v>18</v>
      </c>
      <c r="C10" t="s">
        <v>9</v>
      </c>
      <c r="D10" s="3" t="s">
        <v>11</v>
      </c>
      <c r="E10" s="3">
        <v>8190</v>
      </c>
      <c r="F10" s="3">
        <v>2040</v>
      </c>
      <c r="G10" s="3">
        <v>0</v>
      </c>
      <c r="H10" s="3">
        <v>460</v>
      </c>
      <c r="I10" s="3">
        <v>10690</v>
      </c>
      <c r="J10" s="3">
        <v>10690</v>
      </c>
    </row>
    <row r="11" spans="1:11" x14ac:dyDescent="0.3">
      <c r="A11" t="s">
        <v>19</v>
      </c>
      <c r="C11" t="s">
        <v>9</v>
      </c>
      <c r="D11" s="3" t="s">
        <v>10</v>
      </c>
      <c r="E11" s="3">
        <v>9970</v>
      </c>
      <c r="F11" s="3">
        <v>2480</v>
      </c>
      <c r="G11" s="3">
        <v>0</v>
      </c>
      <c r="H11" s="3">
        <v>560</v>
      </c>
      <c r="I11" s="3">
        <v>13010</v>
      </c>
      <c r="J11" s="3">
        <v>13010</v>
      </c>
    </row>
    <row r="12" spans="1:11" x14ac:dyDescent="0.3">
      <c r="A12" t="s">
        <v>20</v>
      </c>
      <c r="C12" t="s">
        <v>9</v>
      </c>
      <c r="D12" s="3" t="s">
        <v>11</v>
      </c>
      <c r="E12" s="3">
        <v>2930</v>
      </c>
      <c r="F12" s="3">
        <v>730</v>
      </c>
      <c r="G12" s="3">
        <v>0</v>
      </c>
      <c r="H12" s="3">
        <v>160</v>
      </c>
      <c r="I12" s="3">
        <v>3820</v>
      </c>
      <c r="J12" s="3">
        <v>3820</v>
      </c>
    </row>
    <row r="13" spans="1:11" x14ac:dyDescent="0.3">
      <c r="A13" t="s">
        <v>21</v>
      </c>
      <c r="B13" t="s">
        <v>249</v>
      </c>
      <c r="C13" t="s">
        <v>9</v>
      </c>
      <c r="D13" s="3" t="s">
        <v>11</v>
      </c>
      <c r="J13" s="3">
        <v>90200</v>
      </c>
    </row>
    <row r="14" spans="1:11" x14ac:dyDescent="0.3">
      <c r="A14" t="s">
        <v>22</v>
      </c>
      <c r="C14" t="s">
        <v>9</v>
      </c>
      <c r="D14" s="3" t="s">
        <v>11</v>
      </c>
      <c r="E14" s="3">
        <v>16870</v>
      </c>
      <c r="F14" s="3">
        <v>4200</v>
      </c>
      <c r="G14" s="3">
        <v>0</v>
      </c>
      <c r="H14" s="3">
        <v>950</v>
      </c>
      <c r="I14" s="3">
        <v>22020</v>
      </c>
      <c r="J14" s="3">
        <v>22020</v>
      </c>
    </row>
    <row r="15" spans="1:11" x14ac:dyDescent="0.3">
      <c r="A15" t="s">
        <v>23</v>
      </c>
      <c r="C15" t="s">
        <v>9</v>
      </c>
      <c r="D15" s="3" t="s">
        <v>13</v>
      </c>
      <c r="E15" s="3">
        <v>64260</v>
      </c>
      <c r="F15" s="3">
        <v>16020</v>
      </c>
      <c r="G15" s="3">
        <v>0</v>
      </c>
      <c r="H15" s="3">
        <v>3620</v>
      </c>
      <c r="I15" s="3">
        <v>83900</v>
      </c>
      <c r="J15" s="3">
        <v>89000</v>
      </c>
    </row>
    <row r="16" spans="1:11" x14ac:dyDescent="0.3">
      <c r="A16" t="s">
        <v>25</v>
      </c>
      <c r="C16" t="s">
        <v>9</v>
      </c>
      <c r="D16" s="3" t="s">
        <v>11</v>
      </c>
      <c r="E16" s="3">
        <v>814800</v>
      </c>
      <c r="F16" s="3">
        <v>203080</v>
      </c>
      <c r="G16" s="3">
        <v>0</v>
      </c>
      <c r="H16" s="3">
        <v>45870</v>
      </c>
      <c r="I16" s="3">
        <v>1063750</v>
      </c>
      <c r="J16" s="3">
        <v>1063750</v>
      </c>
    </row>
    <row r="17" spans="1:10" x14ac:dyDescent="0.3">
      <c r="A17" t="s">
        <v>26</v>
      </c>
      <c r="C17" t="s">
        <v>9</v>
      </c>
      <c r="D17" s="3" t="s">
        <v>13</v>
      </c>
      <c r="E17" s="3">
        <v>16560</v>
      </c>
      <c r="F17" s="3">
        <v>2230</v>
      </c>
      <c r="G17" s="3">
        <v>0</v>
      </c>
      <c r="H17" s="3">
        <v>930</v>
      </c>
      <c r="I17" s="3">
        <v>19720</v>
      </c>
      <c r="J17" s="3">
        <v>19720</v>
      </c>
    </row>
    <row r="18" spans="1:10" x14ac:dyDescent="0.3">
      <c r="A18" t="s">
        <v>27</v>
      </c>
      <c r="C18" t="s">
        <v>9</v>
      </c>
      <c r="D18" s="3" t="s">
        <v>11</v>
      </c>
      <c r="E18" s="3">
        <v>52670</v>
      </c>
      <c r="F18" s="3">
        <v>13130</v>
      </c>
      <c r="G18" s="3">
        <v>0</v>
      </c>
      <c r="H18" s="3">
        <v>2960</v>
      </c>
      <c r="I18" s="3">
        <v>68760</v>
      </c>
      <c r="J18" s="3">
        <v>68760</v>
      </c>
    </row>
    <row r="19" spans="1:10" x14ac:dyDescent="0.3">
      <c r="A19" t="s">
        <v>28</v>
      </c>
      <c r="C19" t="s">
        <v>9</v>
      </c>
      <c r="D19" s="3" t="s">
        <v>13</v>
      </c>
      <c r="E19" s="3">
        <v>75900</v>
      </c>
      <c r="F19" s="3">
        <v>18920</v>
      </c>
      <c r="G19" s="3">
        <v>0</v>
      </c>
      <c r="H19" s="3">
        <v>4270</v>
      </c>
      <c r="I19" s="3">
        <v>99090</v>
      </c>
      <c r="J19" s="3">
        <v>103190</v>
      </c>
    </row>
    <row r="20" spans="1:10" x14ac:dyDescent="0.3">
      <c r="A20" t="s">
        <v>29</v>
      </c>
      <c r="C20" t="s">
        <v>9</v>
      </c>
      <c r="D20" s="3" t="s">
        <v>11</v>
      </c>
      <c r="E20" s="3">
        <v>18520</v>
      </c>
      <c r="F20" s="3">
        <v>4620</v>
      </c>
      <c r="G20" s="3">
        <v>0</v>
      </c>
      <c r="H20" s="3">
        <v>1040</v>
      </c>
      <c r="I20" s="3">
        <v>24180</v>
      </c>
      <c r="J20" s="3">
        <v>24180</v>
      </c>
    </row>
    <row r="21" spans="1:10" x14ac:dyDescent="0.3">
      <c r="A21" t="s">
        <v>30</v>
      </c>
      <c r="C21" t="s">
        <v>9</v>
      </c>
      <c r="D21" s="3" t="s">
        <v>11</v>
      </c>
      <c r="E21" s="3">
        <v>45940</v>
      </c>
      <c r="F21" s="3">
        <v>11450</v>
      </c>
      <c r="G21" s="3">
        <v>0</v>
      </c>
      <c r="H21" s="3">
        <v>2590</v>
      </c>
      <c r="I21" s="3">
        <v>59980</v>
      </c>
      <c r="J21" s="3">
        <v>59980</v>
      </c>
    </row>
    <row r="22" spans="1:10" x14ac:dyDescent="0.3">
      <c r="A22" t="s">
        <v>31</v>
      </c>
      <c r="C22" t="s">
        <v>9</v>
      </c>
      <c r="D22" s="3" t="s">
        <v>10</v>
      </c>
      <c r="E22" s="3">
        <v>16760</v>
      </c>
      <c r="F22" s="3">
        <v>4180</v>
      </c>
      <c r="G22" s="3">
        <v>0</v>
      </c>
      <c r="H22" s="3">
        <v>940</v>
      </c>
      <c r="I22" s="3">
        <v>21880</v>
      </c>
      <c r="J22" s="3">
        <v>21880</v>
      </c>
    </row>
    <row r="23" spans="1:10" x14ac:dyDescent="0.3">
      <c r="A23" t="s">
        <v>32</v>
      </c>
      <c r="C23" t="s">
        <v>9</v>
      </c>
      <c r="D23" s="3" t="s">
        <v>11</v>
      </c>
      <c r="E23" s="3">
        <v>131010</v>
      </c>
      <c r="F23" s="3">
        <v>32650</v>
      </c>
      <c r="G23" s="3">
        <v>0</v>
      </c>
      <c r="H23" s="3">
        <v>7370</v>
      </c>
      <c r="I23" s="3">
        <v>171030</v>
      </c>
      <c r="J23" s="3">
        <v>171030</v>
      </c>
    </row>
    <row r="24" spans="1:10" x14ac:dyDescent="0.3">
      <c r="A24" t="s">
        <v>33</v>
      </c>
      <c r="C24" t="s">
        <v>34</v>
      </c>
      <c r="D24" s="3" t="s">
        <v>11</v>
      </c>
      <c r="E24" s="3">
        <v>6050</v>
      </c>
      <c r="F24" s="3">
        <v>1490</v>
      </c>
      <c r="G24" s="3">
        <v>0</v>
      </c>
      <c r="H24" s="3">
        <v>320</v>
      </c>
      <c r="I24" s="3">
        <v>7860</v>
      </c>
      <c r="J24" s="3">
        <v>7860</v>
      </c>
    </row>
    <row r="25" spans="1:10" x14ac:dyDescent="0.3">
      <c r="A25" t="s">
        <v>35</v>
      </c>
      <c r="C25" t="s">
        <v>34</v>
      </c>
      <c r="D25" s="3" t="s">
        <v>36</v>
      </c>
      <c r="E25" s="3">
        <v>9240</v>
      </c>
      <c r="F25" s="3">
        <v>2270</v>
      </c>
      <c r="G25" s="3">
        <v>0</v>
      </c>
      <c r="H25" s="3">
        <v>480</v>
      </c>
      <c r="I25" s="3">
        <v>11990</v>
      </c>
      <c r="J25" s="3">
        <v>12914</v>
      </c>
    </row>
    <row r="26" spans="1:10" x14ac:dyDescent="0.3">
      <c r="A26" t="s">
        <v>37</v>
      </c>
      <c r="C26" t="s">
        <v>34</v>
      </c>
      <c r="D26" s="3" t="s">
        <v>10</v>
      </c>
      <c r="E26" s="3">
        <v>8310</v>
      </c>
      <c r="F26" s="3">
        <v>2040</v>
      </c>
      <c r="G26" s="3">
        <v>0</v>
      </c>
      <c r="H26" s="3">
        <v>430</v>
      </c>
      <c r="I26" s="3">
        <v>10780</v>
      </c>
      <c r="J26" s="3">
        <v>10780</v>
      </c>
    </row>
    <row r="27" spans="1:10" x14ac:dyDescent="0.3">
      <c r="A27" t="s">
        <v>38</v>
      </c>
      <c r="C27" t="s">
        <v>34</v>
      </c>
      <c r="D27" s="3" t="s">
        <v>10</v>
      </c>
      <c r="E27" s="3">
        <v>24180</v>
      </c>
      <c r="F27" s="3">
        <v>5940</v>
      </c>
      <c r="G27" s="3">
        <v>0</v>
      </c>
      <c r="H27" s="3">
        <v>1260</v>
      </c>
      <c r="I27" s="3">
        <v>31380</v>
      </c>
      <c r="J27" s="3">
        <v>31380</v>
      </c>
    </row>
    <row r="28" spans="1:10" x14ac:dyDescent="0.3">
      <c r="A28" t="s">
        <v>39</v>
      </c>
      <c r="C28" t="s">
        <v>34</v>
      </c>
      <c r="D28" s="3" t="s">
        <v>36</v>
      </c>
      <c r="E28" s="3">
        <v>12120</v>
      </c>
      <c r="F28" s="3">
        <v>2980</v>
      </c>
      <c r="G28" s="3">
        <v>0</v>
      </c>
      <c r="H28" s="3">
        <v>630</v>
      </c>
      <c r="I28" s="3">
        <v>15730</v>
      </c>
      <c r="J28" s="3">
        <v>15730</v>
      </c>
    </row>
    <row r="29" spans="1:10" x14ac:dyDescent="0.3">
      <c r="A29" t="s">
        <v>40</v>
      </c>
      <c r="C29" t="s">
        <v>34</v>
      </c>
      <c r="D29" s="3" t="s">
        <v>11</v>
      </c>
      <c r="E29" s="3">
        <v>8040</v>
      </c>
      <c r="F29" s="3">
        <v>1980</v>
      </c>
      <c r="G29" s="3">
        <v>0</v>
      </c>
      <c r="H29" s="3">
        <v>420</v>
      </c>
      <c r="I29" s="3">
        <v>10440</v>
      </c>
      <c r="J29" s="3">
        <v>10440</v>
      </c>
    </row>
    <row r="30" spans="1:10" x14ac:dyDescent="0.3">
      <c r="A30" t="s">
        <v>288</v>
      </c>
      <c r="C30" t="s">
        <v>34</v>
      </c>
      <c r="D30" s="3" t="s">
        <v>36</v>
      </c>
      <c r="E30" s="3">
        <v>9590</v>
      </c>
      <c r="F30" s="3">
        <v>1360</v>
      </c>
      <c r="G30" s="3">
        <v>0</v>
      </c>
      <c r="H30" s="3">
        <v>500</v>
      </c>
      <c r="I30" s="3">
        <v>11450</v>
      </c>
      <c r="J30" s="3">
        <v>12409</v>
      </c>
    </row>
    <row r="31" spans="1:10" x14ac:dyDescent="0.3">
      <c r="A31" t="s">
        <v>41</v>
      </c>
      <c r="B31" t="s">
        <v>248</v>
      </c>
      <c r="C31" t="s">
        <v>34</v>
      </c>
      <c r="D31" s="3" t="s">
        <v>10</v>
      </c>
      <c r="J31" s="3">
        <v>3500</v>
      </c>
    </row>
    <row r="32" spans="1:10" x14ac:dyDescent="0.3">
      <c r="A32" t="s">
        <v>42</v>
      </c>
      <c r="C32" t="s">
        <v>34</v>
      </c>
      <c r="D32" s="3" t="s">
        <v>11</v>
      </c>
      <c r="E32" s="3">
        <v>28240</v>
      </c>
      <c r="F32" s="3">
        <v>6940</v>
      </c>
      <c r="G32" s="3">
        <v>0</v>
      </c>
      <c r="H32" s="3">
        <v>1470</v>
      </c>
      <c r="I32" s="3">
        <v>36650</v>
      </c>
      <c r="J32" s="3">
        <v>36650</v>
      </c>
    </row>
    <row r="33" spans="1:10" x14ac:dyDescent="0.3">
      <c r="A33" t="s">
        <v>43</v>
      </c>
      <c r="C33" t="s">
        <v>34</v>
      </c>
      <c r="D33" s="3" t="s">
        <v>11</v>
      </c>
      <c r="E33" s="3">
        <v>23790</v>
      </c>
      <c r="F33" s="3">
        <v>5850</v>
      </c>
      <c r="G33" s="3">
        <v>0</v>
      </c>
      <c r="H33" s="3">
        <v>1240</v>
      </c>
      <c r="I33" s="3">
        <v>30880</v>
      </c>
      <c r="J33" s="3">
        <v>30880</v>
      </c>
    </row>
    <row r="34" spans="1:10" x14ac:dyDescent="0.3">
      <c r="A34" t="s">
        <v>44</v>
      </c>
      <c r="C34" t="s">
        <v>34</v>
      </c>
      <c r="D34" s="3" t="s">
        <v>36</v>
      </c>
      <c r="E34" s="3">
        <v>12050</v>
      </c>
      <c r="F34" s="3">
        <v>2960</v>
      </c>
      <c r="G34" s="3">
        <v>0</v>
      </c>
      <c r="H34" s="3">
        <v>630</v>
      </c>
      <c r="I34" s="3">
        <v>15640</v>
      </c>
      <c r="J34" s="3">
        <v>16845</v>
      </c>
    </row>
    <row r="35" spans="1:10" x14ac:dyDescent="0.3">
      <c r="A35" t="s">
        <v>235</v>
      </c>
      <c r="C35" t="s">
        <v>34</v>
      </c>
      <c r="D35" s="3" t="s">
        <v>11</v>
      </c>
      <c r="E35" s="3">
        <v>3600</v>
      </c>
      <c r="F35" s="3">
        <v>880</v>
      </c>
      <c r="G35" s="3">
        <v>0</v>
      </c>
      <c r="H35" s="3">
        <v>190</v>
      </c>
      <c r="I35" s="3">
        <v>4670</v>
      </c>
      <c r="J35" s="3">
        <v>5000</v>
      </c>
    </row>
    <row r="36" spans="1:10" x14ac:dyDescent="0.3">
      <c r="A36" t="s">
        <v>343</v>
      </c>
      <c r="C36" t="s">
        <v>34</v>
      </c>
      <c r="D36" s="3" t="s">
        <v>11</v>
      </c>
      <c r="E36" s="3">
        <v>44600</v>
      </c>
      <c r="F36" s="3">
        <v>10960</v>
      </c>
      <c r="G36" s="3">
        <v>0</v>
      </c>
      <c r="H36" s="3">
        <v>2330</v>
      </c>
      <c r="I36" s="3">
        <v>57890</v>
      </c>
      <c r="J36" s="3">
        <v>62500</v>
      </c>
    </row>
    <row r="37" spans="1:10" x14ac:dyDescent="0.3">
      <c r="A37" t="s">
        <v>236</v>
      </c>
      <c r="C37" t="s">
        <v>34</v>
      </c>
      <c r="D37" s="3" t="s">
        <v>11</v>
      </c>
      <c r="E37" s="3">
        <v>3600</v>
      </c>
      <c r="F37" s="3">
        <v>880</v>
      </c>
      <c r="G37" s="3">
        <v>0</v>
      </c>
      <c r="H37" s="3">
        <v>190</v>
      </c>
      <c r="I37" s="3">
        <v>4670</v>
      </c>
      <c r="J37" s="3">
        <v>4670</v>
      </c>
    </row>
    <row r="38" spans="1:10" x14ac:dyDescent="0.3">
      <c r="A38" t="s">
        <v>48</v>
      </c>
      <c r="C38" t="s">
        <v>34</v>
      </c>
      <c r="D38" s="3" t="s">
        <v>11</v>
      </c>
      <c r="E38" s="3">
        <v>101310</v>
      </c>
      <c r="F38" s="3">
        <v>24910</v>
      </c>
      <c r="G38" s="3">
        <v>0</v>
      </c>
      <c r="H38" s="3">
        <v>5290</v>
      </c>
      <c r="I38" s="3">
        <v>131510</v>
      </c>
      <c r="J38" s="3">
        <v>131510</v>
      </c>
    </row>
    <row r="39" spans="1:10" x14ac:dyDescent="0.3">
      <c r="A39" t="s">
        <v>49</v>
      </c>
      <c r="C39" t="s">
        <v>34</v>
      </c>
      <c r="D39" s="3" t="s">
        <v>36</v>
      </c>
      <c r="E39" s="3">
        <v>53390</v>
      </c>
      <c r="F39" s="3">
        <v>13120</v>
      </c>
      <c r="G39" s="3">
        <v>0</v>
      </c>
      <c r="H39" s="3">
        <v>2790</v>
      </c>
      <c r="I39" s="3">
        <v>69300</v>
      </c>
      <c r="J39" s="3">
        <v>74639</v>
      </c>
    </row>
    <row r="40" spans="1:10" x14ac:dyDescent="0.3">
      <c r="A40" t="s">
        <v>237</v>
      </c>
      <c r="C40" t="s">
        <v>34</v>
      </c>
      <c r="D40" s="3" t="s">
        <v>11</v>
      </c>
      <c r="E40" s="3">
        <v>3600</v>
      </c>
      <c r="F40" s="3">
        <v>880</v>
      </c>
      <c r="G40" s="3">
        <v>0</v>
      </c>
      <c r="H40" s="3">
        <v>190</v>
      </c>
      <c r="I40" s="3">
        <v>4670</v>
      </c>
      <c r="J40" s="3">
        <v>4670</v>
      </c>
    </row>
    <row r="41" spans="1:10" x14ac:dyDescent="0.3">
      <c r="A41" t="s">
        <v>336</v>
      </c>
      <c r="C41" t="s">
        <v>34</v>
      </c>
      <c r="D41" s="3" t="s">
        <v>10</v>
      </c>
      <c r="E41" s="3">
        <v>8310</v>
      </c>
      <c r="F41" s="3">
        <v>2040</v>
      </c>
      <c r="G41" s="3">
        <v>0</v>
      </c>
      <c r="H41" s="3">
        <v>430</v>
      </c>
      <c r="I41" s="3">
        <v>10780</v>
      </c>
      <c r="J41" s="3">
        <v>10780</v>
      </c>
    </row>
    <row r="42" spans="1:10" x14ac:dyDescent="0.3">
      <c r="A42" t="s">
        <v>238</v>
      </c>
      <c r="C42" t="s">
        <v>34</v>
      </c>
      <c r="D42" s="3" t="s">
        <v>13</v>
      </c>
      <c r="E42" s="3">
        <v>3600</v>
      </c>
      <c r="F42" s="3">
        <v>880</v>
      </c>
      <c r="G42" s="3">
        <v>0</v>
      </c>
      <c r="H42" s="3">
        <v>190</v>
      </c>
      <c r="I42" s="3">
        <v>4670</v>
      </c>
      <c r="J42" s="3">
        <v>4670</v>
      </c>
    </row>
    <row r="43" spans="1:10" x14ac:dyDescent="0.3">
      <c r="A43" t="s">
        <v>50</v>
      </c>
      <c r="C43" t="s">
        <v>34</v>
      </c>
      <c r="D43" s="3" t="s">
        <v>11</v>
      </c>
      <c r="E43" s="3">
        <v>17120</v>
      </c>
      <c r="F43" s="3">
        <v>4210</v>
      </c>
      <c r="G43" s="3">
        <v>0</v>
      </c>
      <c r="H43" s="3">
        <v>890</v>
      </c>
      <c r="I43" s="3">
        <v>22220</v>
      </c>
      <c r="J43" s="3">
        <v>22220</v>
      </c>
    </row>
    <row r="44" spans="1:10" x14ac:dyDescent="0.3">
      <c r="A44" t="s">
        <v>51</v>
      </c>
      <c r="C44" t="s">
        <v>34</v>
      </c>
      <c r="D44" s="3" t="s">
        <v>11</v>
      </c>
      <c r="E44" s="3">
        <v>15490</v>
      </c>
      <c r="F44" s="3">
        <v>3810</v>
      </c>
      <c r="G44" s="3">
        <v>0</v>
      </c>
      <c r="H44" s="3">
        <v>810</v>
      </c>
      <c r="I44" s="3">
        <v>20110</v>
      </c>
      <c r="J44" s="3">
        <v>20110</v>
      </c>
    </row>
    <row r="45" spans="1:10" x14ac:dyDescent="0.3">
      <c r="A45" t="s">
        <v>52</v>
      </c>
      <c r="C45" t="s">
        <v>34</v>
      </c>
      <c r="D45" s="3" t="s">
        <v>11</v>
      </c>
      <c r="E45" s="3">
        <v>17590</v>
      </c>
      <c r="F45" s="3">
        <v>4320</v>
      </c>
      <c r="G45" s="3">
        <v>0</v>
      </c>
      <c r="H45" s="3">
        <v>920</v>
      </c>
      <c r="I45" s="3">
        <v>22830</v>
      </c>
      <c r="J45" s="3">
        <v>22830</v>
      </c>
    </row>
    <row r="46" spans="1:10" x14ac:dyDescent="0.3">
      <c r="A46" t="s">
        <v>239</v>
      </c>
      <c r="C46" t="s">
        <v>34</v>
      </c>
      <c r="D46" s="3" t="s">
        <v>11</v>
      </c>
      <c r="E46" s="3">
        <v>3600</v>
      </c>
      <c r="F46" s="3">
        <v>880</v>
      </c>
      <c r="G46" s="3">
        <v>0</v>
      </c>
      <c r="H46" s="3">
        <v>190</v>
      </c>
      <c r="I46" s="3">
        <v>4670</v>
      </c>
      <c r="J46" s="3">
        <v>4670</v>
      </c>
    </row>
    <row r="47" spans="1:10" x14ac:dyDescent="0.3">
      <c r="A47" t="s">
        <v>240</v>
      </c>
      <c r="C47" t="s">
        <v>34</v>
      </c>
      <c r="D47" s="3" t="s">
        <v>11</v>
      </c>
      <c r="E47" s="3">
        <v>3600</v>
      </c>
      <c r="F47" s="3">
        <v>880</v>
      </c>
      <c r="G47" s="3">
        <v>0</v>
      </c>
      <c r="H47" s="3">
        <v>190</v>
      </c>
      <c r="I47" s="3">
        <v>4670</v>
      </c>
      <c r="J47" s="3">
        <v>5000</v>
      </c>
    </row>
    <row r="48" spans="1:10" x14ac:dyDescent="0.3">
      <c r="A48" t="s">
        <v>289</v>
      </c>
      <c r="C48" t="s">
        <v>34</v>
      </c>
      <c r="D48" s="3" t="s">
        <v>13</v>
      </c>
      <c r="E48" s="3">
        <v>9240</v>
      </c>
      <c r="F48" s="3">
        <v>2270</v>
      </c>
      <c r="G48" s="3">
        <v>0</v>
      </c>
      <c r="H48" s="3">
        <v>480</v>
      </c>
      <c r="I48" s="3">
        <v>11990</v>
      </c>
      <c r="J48" s="3">
        <v>11990</v>
      </c>
    </row>
    <row r="49" spans="1:10" x14ac:dyDescent="0.3">
      <c r="A49" t="s">
        <v>53</v>
      </c>
      <c r="C49" t="s">
        <v>34</v>
      </c>
      <c r="D49" s="3" t="s">
        <v>11</v>
      </c>
      <c r="E49" s="3">
        <v>8050</v>
      </c>
      <c r="F49" s="3">
        <v>1980</v>
      </c>
      <c r="G49" s="3">
        <v>0</v>
      </c>
      <c r="H49" s="3">
        <v>420</v>
      </c>
      <c r="I49" s="3">
        <v>10450</v>
      </c>
      <c r="J49" s="3">
        <v>10450</v>
      </c>
    </row>
    <row r="50" spans="1:10" x14ac:dyDescent="0.3">
      <c r="A50" t="s">
        <v>54</v>
      </c>
      <c r="C50" t="s">
        <v>34</v>
      </c>
      <c r="D50" s="3" t="s">
        <v>11</v>
      </c>
      <c r="E50" s="3">
        <v>39070</v>
      </c>
      <c r="F50" s="3">
        <v>9600</v>
      </c>
      <c r="G50" s="3">
        <v>0</v>
      </c>
      <c r="H50" s="3">
        <v>2040</v>
      </c>
      <c r="I50" s="3">
        <v>50710</v>
      </c>
      <c r="J50" s="3">
        <v>54617</v>
      </c>
    </row>
    <row r="51" spans="1:10" x14ac:dyDescent="0.3">
      <c r="A51" t="s">
        <v>55</v>
      </c>
      <c r="C51" t="s">
        <v>34</v>
      </c>
      <c r="D51" s="3" t="s">
        <v>11</v>
      </c>
      <c r="E51" s="3">
        <v>5220</v>
      </c>
      <c r="F51" s="3">
        <v>1280</v>
      </c>
      <c r="G51" s="3">
        <v>0</v>
      </c>
      <c r="H51" s="3">
        <v>270</v>
      </c>
      <c r="I51" s="3">
        <v>6770</v>
      </c>
      <c r="J51" s="3">
        <v>6770</v>
      </c>
    </row>
    <row r="52" spans="1:10" x14ac:dyDescent="0.3">
      <c r="A52" t="s">
        <v>56</v>
      </c>
      <c r="C52" t="s">
        <v>34</v>
      </c>
      <c r="D52" s="3" t="s">
        <v>11</v>
      </c>
      <c r="E52" s="3">
        <v>12430</v>
      </c>
      <c r="F52" s="3">
        <v>3060</v>
      </c>
      <c r="G52" s="3">
        <v>0</v>
      </c>
      <c r="H52" s="3">
        <v>650</v>
      </c>
      <c r="I52" s="3">
        <v>16140</v>
      </c>
      <c r="J52" s="3">
        <v>16140</v>
      </c>
    </row>
    <row r="53" spans="1:10" x14ac:dyDescent="0.3">
      <c r="A53" t="s">
        <v>57</v>
      </c>
      <c r="C53" t="s">
        <v>34</v>
      </c>
      <c r="D53" s="3" t="s">
        <v>10</v>
      </c>
      <c r="E53" s="3">
        <v>25450</v>
      </c>
      <c r="F53" s="3">
        <v>6260</v>
      </c>
      <c r="G53" s="3">
        <v>0</v>
      </c>
      <c r="H53" s="3">
        <v>1330</v>
      </c>
      <c r="I53" s="3">
        <v>33040</v>
      </c>
      <c r="J53" s="3">
        <v>33040</v>
      </c>
    </row>
    <row r="54" spans="1:10" x14ac:dyDescent="0.3">
      <c r="A54" t="s">
        <v>58</v>
      </c>
      <c r="C54" t="s">
        <v>34</v>
      </c>
      <c r="D54" s="3" t="s">
        <v>11</v>
      </c>
      <c r="E54" s="3">
        <v>24130</v>
      </c>
      <c r="F54" s="3">
        <v>5930</v>
      </c>
      <c r="G54" s="3">
        <v>0</v>
      </c>
      <c r="H54" s="3">
        <v>1260</v>
      </c>
      <c r="I54" s="3">
        <v>31320</v>
      </c>
      <c r="J54" s="3">
        <v>31320</v>
      </c>
    </row>
    <row r="55" spans="1:10" x14ac:dyDescent="0.3">
      <c r="A55" t="s">
        <v>59</v>
      </c>
      <c r="C55" t="s">
        <v>34</v>
      </c>
      <c r="D55" s="3" t="s">
        <v>11</v>
      </c>
      <c r="E55" s="3">
        <v>5770</v>
      </c>
      <c r="F55" s="3">
        <v>1420</v>
      </c>
      <c r="G55" s="3">
        <v>0</v>
      </c>
      <c r="H55" s="3">
        <v>300</v>
      </c>
      <c r="I55" s="3">
        <v>7490</v>
      </c>
      <c r="J55" s="3">
        <v>7490</v>
      </c>
    </row>
    <row r="56" spans="1:10" x14ac:dyDescent="0.3">
      <c r="A56" t="s">
        <v>60</v>
      </c>
      <c r="C56" t="s">
        <v>34</v>
      </c>
      <c r="D56" s="3" t="s">
        <v>11</v>
      </c>
      <c r="E56" s="3">
        <v>121010</v>
      </c>
      <c r="F56" s="3">
        <v>29750</v>
      </c>
      <c r="G56" s="3">
        <v>0</v>
      </c>
      <c r="H56" s="3">
        <v>6320</v>
      </c>
      <c r="I56" s="3">
        <v>157080</v>
      </c>
      <c r="J56" s="3">
        <v>157080</v>
      </c>
    </row>
    <row r="57" spans="1:10" x14ac:dyDescent="0.3">
      <c r="A57" t="s">
        <v>61</v>
      </c>
      <c r="C57" t="s">
        <v>34</v>
      </c>
      <c r="D57" s="3" t="s">
        <v>10</v>
      </c>
      <c r="E57" s="3">
        <v>39100</v>
      </c>
      <c r="F57" s="3">
        <v>9610</v>
      </c>
      <c r="G57" s="3">
        <v>0</v>
      </c>
      <c r="H57" s="3">
        <v>2040</v>
      </c>
      <c r="I57" s="3">
        <v>50750</v>
      </c>
      <c r="J57" s="3">
        <v>50750</v>
      </c>
    </row>
    <row r="58" spans="1:10" x14ac:dyDescent="0.3">
      <c r="A58" t="s">
        <v>62</v>
      </c>
      <c r="C58" t="s">
        <v>34</v>
      </c>
      <c r="D58" s="3" t="s">
        <v>36</v>
      </c>
      <c r="E58" s="3">
        <v>76000</v>
      </c>
      <c r="F58" s="3">
        <v>18680</v>
      </c>
      <c r="G58" s="3">
        <v>0</v>
      </c>
      <c r="H58" s="3">
        <v>3970</v>
      </c>
      <c r="I58" s="3">
        <v>98650</v>
      </c>
      <c r="J58" s="3">
        <v>105316</v>
      </c>
    </row>
    <row r="59" spans="1:10" x14ac:dyDescent="0.3">
      <c r="A59" t="s">
        <v>63</v>
      </c>
      <c r="C59" t="s">
        <v>34</v>
      </c>
      <c r="D59" s="3" t="s">
        <v>11</v>
      </c>
      <c r="E59" s="3">
        <v>54300</v>
      </c>
      <c r="F59" s="3">
        <v>13350</v>
      </c>
      <c r="G59" s="3">
        <v>0</v>
      </c>
      <c r="H59" s="3">
        <v>2830</v>
      </c>
      <c r="I59" s="3">
        <v>70480</v>
      </c>
      <c r="J59" s="3">
        <v>70480</v>
      </c>
    </row>
    <row r="60" spans="1:10" x14ac:dyDescent="0.3">
      <c r="A60" t="s">
        <v>64</v>
      </c>
      <c r="C60" t="s">
        <v>34</v>
      </c>
      <c r="D60" s="3" t="s">
        <v>36</v>
      </c>
      <c r="E60" s="3">
        <v>10190</v>
      </c>
      <c r="F60" s="3">
        <v>2510</v>
      </c>
      <c r="G60" s="3">
        <v>0</v>
      </c>
      <c r="H60" s="3">
        <v>530</v>
      </c>
      <c r="I60" s="3">
        <v>13230</v>
      </c>
      <c r="J60" s="3">
        <v>14249</v>
      </c>
    </row>
    <row r="61" spans="1:10" x14ac:dyDescent="0.3">
      <c r="A61" t="s">
        <v>65</v>
      </c>
      <c r="C61" t="s">
        <v>34</v>
      </c>
      <c r="D61" s="3" t="s">
        <v>36</v>
      </c>
      <c r="E61" s="3">
        <v>12120</v>
      </c>
      <c r="F61" s="3">
        <v>580</v>
      </c>
      <c r="G61" s="3">
        <v>0</v>
      </c>
      <c r="H61" s="3">
        <v>630</v>
      </c>
      <c r="I61" s="3">
        <v>13330</v>
      </c>
      <c r="J61" s="3">
        <v>13330</v>
      </c>
    </row>
    <row r="62" spans="1:10" x14ac:dyDescent="0.3">
      <c r="A62" t="s">
        <v>67</v>
      </c>
      <c r="C62" t="s">
        <v>34</v>
      </c>
      <c r="D62" s="3" t="s">
        <v>11</v>
      </c>
      <c r="E62" s="3">
        <v>32400</v>
      </c>
      <c r="F62" s="3">
        <v>7960</v>
      </c>
      <c r="G62" s="3">
        <v>0</v>
      </c>
      <c r="H62" s="3">
        <v>1690</v>
      </c>
      <c r="I62" s="3">
        <v>42050</v>
      </c>
      <c r="J62" s="3">
        <v>42050</v>
      </c>
    </row>
    <row r="63" spans="1:10" x14ac:dyDescent="0.3">
      <c r="A63" t="s">
        <v>68</v>
      </c>
      <c r="C63" t="s">
        <v>34</v>
      </c>
      <c r="D63" s="3" t="s">
        <v>36</v>
      </c>
      <c r="E63" s="3">
        <v>9240</v>
      </c>
      <c r="F63" s="3">
        <v>2270</v>
      </c>
      <c r="G63" s="3">
        <v>0</v>
      </c>
      <c r="H63" s="3">
        <v>480</v>
      </c>
      <c r="I63" s="3">
        <v>11990</v>
      </c>
      <c r="J63" s="3">
        <v>11990</v>
      </c>
    </row>
    <row r="64" spans="1:10" x14ac:dyDescent="0.3">
      <c r="A64" t="s">
        <v>69</v>
      </c>
      <c r="C64" t="s">
        <v>34</v>
      </c>
      <c r="D64" s="3" t="s">
        <v>11</v>
      </c>
      <c r="E64" s="3">
        <v>42390</v>
      </c>
      <c r="F64" s="3">
        <v>10420</v>
      </c>
      <c r="G64" s="3">
        <v>0</v>
      </c>
      <c r="H64" s="3">
        <v>2210</v>
      </c>
      <c r="I64" s="3">
        <v>55020</v>
      </c>
      <c r="J64" s="3">
        <v>55020</v>
      </c>
    </row>
    <row r="65" spans="1:10" x14ac:dyDescent="0.3">
      <c r="A65" t="s">
        <v>70</v>
      </c>
      <c r="C65" t="s">
        <v>34</v>
      </c>
      <c r="D65" s="3" t="s">
        <v>11</v>
      </c>
      <c r="E65" s="3">
        <v>133840</v>
      </c>
      <c r="F65" s="3">
        <v>32900</v>
      </c>
      <c r="G65" s="3">
        <v>0</v>
      </c>
      <c r="H65" s="3">
        <v>6990</v>
      </c>
      <c r="I65" s="3">
        <v>173730</v>
      </c>
      <c r="J65" s="3">
        <v>187114</v>
      </c>
    </row>
    <row r="66" spans="1:10" x14ac:dyDescent="0.3">
      <c r="A66" t="s">
        <v>71</v>
      </c>
      <c r="C66" t="s">
        <v>34</v>
      </c>
      <c r="D66" s="3" t="s">
        <v>36</v>
      </c>
      <c r="E66" s="3">
        <v>13300</v>
      </c>
      <c r="F66" s="3">
        <v>3270</v>
      </c>
      <c r="G66" s="3">
        <v>0</v>
      </c>
      <c r="H66" s="3">
        <v>690</v>
      </c>
      <c r="I66" s="3">
        <v>17260</v>
      </c>
      <c r="J66" s="3">
        <v>17260</v>
      </c>
    </row>
    <row r="67" spans="1:10" x14ac:dyDescent="0.3">
      <c r="A67" t="s">
        <v>72</v>
      </c>
      <c r="C67" t="s">
        <v>34</v>
      </c>
      <c r="D67" s="3" t="s">
        <v>11</v>
      </c>
      <c r="E67" s="3">
        <v>35120</v>
      </c>
      <c r="F67" s="3">
        <v>8630</v>
      </c>
      <c r="G67" s="3">
        <v>0</v>
      </c>
      <c r="H67" s="3">
        <v>1830</v>
      </c>
      <c r="I67" s="3">
        <v>45580</v>
      </c>
      <c r="J67" s="3">
        <v>45580</v>
      </c>
    </row>
    <row r="68" spans="1:10" x14ac:dyDescent="0.3">
      <c r="A68" t="s">
        <v>73</v>
      </c>
      <c r="C68" t="s">
        <v>34</v>
      </c>
      <c r="D68" s="3" t="s">
        <v>13</v>
      </c>
      <c r="E68" s="3">
        <v>9240</v>
      </c>
      <c r="F68" s="3">
        <v>2270</v>
      </c>
      <c r="G68" s="3">
        <v>0</v>
      </c>
      <c r="H68" s="3">
        <v>480</v>
      </c>
      <c r="I68" s="3">
        <v>11990</v>
      </c>
      <c r="J68" s="3">
        <v>12500</v>
      </c>
    </row>
    <row r="69" spans="1:10" x14ac:dyDescent="0.3">
      <c r="A69" t="s">
        <v>74</v>
      </c>
      <c r="C69" t="s">
        <v>34</v>
      </c>
      <c r="D69" s="3" t="s">
        <v>10</v>
      </c>
      <c r="E69" s="3">
        <v>14550</v>
      </c>
      <c r="F69" s="3">
        <v>3580</v>
      </c>
      <c r="G69" s="3">
        <v>0</v>
      </c>
      <c r="H69" s="3">
        <v>760</v>
      </c>
      <c r="I69" s="3">
        <v>18890</v>
      </c>
      <c r="J69" s="3">
        <v>18890</v>
      </c>
    </row>
    <row r="70" spans="1:10" x14ac:dyDescent="0.3">
      <c r="A70" t="s">
        <v>75</v>
      </c>
      <c r="C70" t="s">
        <v>34</v>
      </c>
      <c r="D70" s="3" t="s">
        <v>11</v>
      </c>
      <c r="E70" s="3">
        <v>62780</v>
      </c>
      <c r="F70" s="3">
        <v>15430</v>
      </c>
      <c r="G70" s="3">
        <v>0</v>
      </c>
      <c r="H70" s="3">
        <v>3280</v>
      </c>
      <c r="I70" s="3">
        <v>81490</v>
      </c>
      <c r="J70" s="3">
        <v>81490</v>
      </c>
    </row>
    <row r="71" spans="1:10" x14ac:dyDescent="0.3">
      <c r="A71" t="s">
        <v>241</v>
      </c>
      <c r="C71" t="s">
        <v>34</v>
      </c>
      <c r="D71" s="3" t="s">
        <v>36</v>
      </c>
      <c r="E71" s="3">
        <v>3600</v>
      </c>
      <c r="F71" s="3">
        <v>880</v>
      </c>
      <c r="G71" s="3">
        <v>0</v>
      </c>
      <c r="H71" s="3">
        <v>190</v>
      </c>
      <c r="I71" s="3">
        <v>4670</v>
      </c>
      <c r="J71" s="3">
        <v>5030</v>
      </c>
    </row>
    <row r="72" spans="1:10" x14ac:dyDescent="0.3">
      <c r="A72" t="s">
        <v>76</v>
      </c>
      <c r="C72" t="s">
        <v>34</v>
      </c>
      <c r="D72" s="3" t="s">
        <v>11</v>
      </c>
      <c r="E72" s="3">
        <v>19700</v>
      </c>
      <c r="F72" s="3">
        <v>4840</v>
      </c>
      <c r="G72" s="3">
        <v>0</v>
      </c>
      <c r="H72" s="3">
        <v>1030</v>
      </c>
      <c r="I72" s="3">
        <v>25570</v>
      </c>
      <c r="J72" s="3">
        <v>25570</v>
      </c>
    </row>
    <row r="73" spans="1:10" x14ac:dyDescent="0.3">
      <c r="A73" t="s">
        <v>77</v>
      </c>
      <c r="C73" t="s">
        <v>34</v>
      </c>
      <c r="D73" s="3" t="s">
        <v>11</v>
      </c>
      <c r="E73" s="3">
        <v>15380</v>
      </c>
      <c r="F73" s="3">
        <v>3780</v>
      </c>
      <c r="G73" s="3">
        <v>0</v>
      </c>
      <c r="H73" s="3">
        <v>800</v>
      </c>
      <c r="I73" s="3">
        <v>19960</v>
      </c>
      <c r="J73" s="3">
        <v>19960</v>
      </c>
    </row>
    <row r="74" spans="1:10" x14ac:dyDescent="0.3">
      <c r="A74" t="s">
        <v>78</v>
      </c>
      <c r="C74" t="s">
        <v>34</v>
      </c>
      <c r="D74" s="3" t="s">
        <v>11</v>
      </c>
      <c r="E74" s="3">
        <v>2000</v>
      </c>
      <c r="F74" s="3">
        <v>490</v>
      </c>
      <c r="G74" s="3">
        <v>0</v>
      </c>
      <c r="H74" s="3">
        <v>100</v>
      </c>
      <c r="I74" s="3">
        <v>2590</v>
      </c>
      <c r="J74" s="3">
        <v>2590</v>
      </c>
    </row>
    <row r="75" spans="1:10" x14ac:dyDescent="0.3">
      <c r="A75" t="s">
        <v>242</v>
      </c>
      <c r="C75" t="s">
        <v>34</v>
      </c>
      <c r="D75" s="3" t="s">
        <v>11</v>
      </c>
      <c r="E75" s="3">
        <v>3600</v>
      </c>
      <c r="F75" s="3">
        <v>880</v>
      </c>
      <c r="G75" s="3">
        <v>0</v>
      </c>
      <c r="H75" s="3">
        <v>190</v>
      </c>
      <c r="I75" s="3">
        <v>4670</v>
      </c>
      <c r="J75" s="3">
        <v>4670</v>
      </c>
    </row>
    <row r="76" spans="1:10" x14ac:dyDescent="0.3">
      <c r="A76" t="s">
        <v>79</v>
      </c>
      <c r="C76" t="s">
        <v>34</v>
      </c>
      <c r="D76" s="3" t="s">
        <v>11</v>
      </c>
      <c r="E76" s="3">
        <v>52670</v>
      </c>
      <c r="F76" s="3">
        <v>12950</v>
      </c>
      <c r="G76" s="3">
        <v>0</v>
      </c>
      <c r="H76" s="3">
        <v>2750</v>
      </c>
      <c r="I76" s="3">
        <v>68370</v>
      </c>
      <c r="J76" s="3">
        <v>68370</v>
      </c>
    </row>
    <row r="77" spans="1:10" x14ac:dyDescent="0.3">
      <c r="A77" t="s">
        <v>80</v>
      </c>
      <c r="C77" t="s">
        <v>34</v>
      </c>
      <c r="D77" s="3" t="s">
        <v>11</v>
      </c>
      <c r="E77" s="3">
        <v>9790</v>
      </c>
      <c r="F77" s="3">
        <v>2410</v>
      </c>
      <c r="G77" s="3">
        <v>0</v>
      </c>
      <c r="H77" s="3">
        <v>510</v>
      </c>
      <c r="I77" s="3">
        <v>12710</v>
      </c>
      <c r="J77" s="3">
        <v>12710</v>
      </c>
    </row>
    <row r="78" spans="1:10" x14ac:dyDescent="0.3">
      <c r="A78" t="s">
        <v>83</v>
      </c>
      <c r="C78" t="s">
        <v>84</v>
      </c>
      <c r="D78" s="3" t="s">
        <v>85</v>
      </c>
      <c r="E78" s="3">
        <v>26320</v>
      </c>
      <c r="F78" s="3">
        <v>1640</v>
      </c>
      <c r="G78" s="3">
        <v>0</v>
      </c>
      <c r="H78" s="3">
        <v>1500</v>
      </c>
      <c r="I78" s="3">
        <v>29460</v>
      </c>
      <c r="J78" s="3">
        <v>29460</v>
      </c>
    </row>
    <row r="79" spans="1:10" x14ac:dyDescent="0.3">
      <c r="A79" t="s">
        <v>86</v>
      </c>
      <c r="C79" t="s">
        <v>84</v>
      </c>
      <c r="D79" s="3" t="s">
        <v>13</v>
      </c>
      <c r="E79" s="3">
        <v>13020</v>
      </c>
      <c r="F79" s="3">
        <v>810</v>
      </c>
      <c r="G79" s="3">
        <v>0</v>
      </c>
      <c r="H79" s="3">
        <v>740</v>
      </c>
      <c r="I79" s="3">
        <v>14570</v>
      </c>
      <c r="J79" s="3">
        <v>14570</v>
      </c>
    </row>
    <row r="80" spans="1:10" x14ac:dyDescent="0.3">
      <c r="A80" t="s">
        <v>87</v>
      </c>
      <c r="C80" t="s">
        <v>84</v>
      </c>
      <c r="D80" s="3" t="s">
        <v>13</v>
      </c>
      <c r="E80" s="3">
        <v>32670</v>
      </c>
      <c r="F80" s="3">
        <v>2040</v>
      </c>
      <c r="G80" s="3">
        <v>0</v>
      </c>
      <c r="H80" s="3">
        <v>1860</v>
      </c>
      <c r="I80" s="3">
        <v>36570</v>
      </c>
      <c r="J80" s="3">
        <v>42137</v>
      </c>
    </row>
    <row r="81" spans="1:10" x14ac:dyDescent="0.3">
      <c r="A81" t="s">
        <v>88</v>
      </c>
      <c r="C81" t="s">
        <v>84</v>
      </c>
      <c r="D81" s="3" t="s">
        <v>13</v>
      </c>
      <c r="E81" s="3">
        <v>13600</v>
      </c>
      <c r="F81" s="3">
        <v>850</v>
      </c>
      <c r="G81" s="3">
        <v>0</v>
      </c>
      <c r="H81" s="3">
        <v>770</v>
      </c>
      <c r="I81" s="3">
        <v>15220</v>
      </c>
      <c r="J81" s="3">
        <v>15220</v>
      </c>
    </row>
    <row r="82" spans="1:10" x14ac:dyDescent="0.3">
      <c r="A82" t="s">
        <v>403</v>
      </c>
      <c r="C82" t="s">
        <v>84</v>
      </c>
      <c r="D82" s="3" t="s">
        <v>11</v>
      </c>
      <c r="E82" s="3">
        <v>20720</v>
      </c>
      <c r="F82" s="3">
        <v>1290</v>
      </c>
      <c r="G82" s="3">
        <v>0</v>
      </c>
      <c r="H82" s="3">
        <v>1180</v>
      </c>
      <c r="I82" s="3">
        <v>23190</v>
      </c>
      <c r="J82" s="3">
        <v>23190</v>
      </c>
    </row>
    <row r="83" spans="1:10" x14ac:dyDescent="0.3">
      <c r="A83" t="s">
        <v>89</v>
      </c>
      <c r="C83" t="s">
        <v>84</v>
      </c>
      <c r="D83" s="3" t="s">
        <v>11</v>
      </c>
      <c r="E83" s="3">
        <v>22150</v>
      </c>
      <c r="F83" s="3">
        <v>1380</v>
      </c>
      <c r="G83" s="3">
        <v>0</v>
      </c>
      <c r="H83" s="3">
        <v>1260</v>
      </c>
      <c r="I83" s="3">
        <v>24790</v>
      </c>
      <c r="J83" s="3">
        <v>29220</v>
      </c>
    </row>
    <row r="84" spans="1:10" x14ac:dyDescent="0.3">
      <c r="A84" t="s">
        <v>90</v>
      </c>
      <c r="C84" t="s">
        <v>84</v>
      </c>
      <c r="D84" s="3" t="s">
        <v>91</v>
      </c>
      <c r="E84" s="3">
        <v>27040</v>
      </c>
      <c r="F84" s="3">
        <v>1690</v>
      </c>
      <c r="G84" s="3">
        <v>0</v>
      </c>
      <c r="H84" s="3">
        <v>1540</v>
      </c>
      <c r="I84" s="3">
        <v>30270</v>
      </c>
      <c r="J84" s="3">
        <v>35324.85</v>
      </c>
    </row>
    <row r="85" spans="1:10" x14ac:dyDescent="0.3">
      <c r="A85" t="s">
        <v>92</v>
      </c>
      <c r="C85" t="s">
        <v>84</v>
      </c>
      <c r="D85" s="3" t="s">
        <v>91</v>
      </c>
      <c r="E85" s="3">
        <v>20430</v>
      </c>
      <c r="F85" s="3">
        <v>1280</v>
      </c>
      <c r="G85" s="3">
        <v>0</v>
      </c>
      <c r="H85" s="3">
        <v>1160</v>
      </c>
      <c r="I85" s="3">
        <v>22870</v>
      </c>
      <c r="J85" s="3">
        <v>24910</v>
      </c>
    </row>
    <row r="86" spans="1:10" x14ac:dyDescent="0.3">
      <c r="A86" t="s">
        <v>93</v>
      </c>
      <c r="C86" t="s">
        <v>84</v>
      </c>
      <c r="D86" s="3" t="s">
        <v>13</v>
      </c>
      <c r="E86" s="3">
        <v>23820</v>
      </c>
      <c r="F86" s="3">
        <v>1490</v>
      </c>
      <c r="G86" s="3">
        <v>0</v>
      </c>
      <c r="H86" s="3">
        <v>1350</v>
      </c>
      <c r="I86" s="3">
        <v>26660</v>
      </c>
      <c r="J86" s="3">
        <v>26660</v>
      </c>
    </row>
    <row r="87" spans="1:10" x14ac:dyDescent="0.3">
      <c r="A87" t="s">
        <v>94</v>
      </c>
      <c r="C87" t="s">
        <v>84</v>
      </c>
      <c r="D87" s="3" t="s">
        <v>13</v>
      </c>
      <c r="E87" s="3">
        <v>38760</v>
      </c>
      <c r="F87" s="3">
        <v>420</v>
      </c>
      <c r="G87" s="3">
        <v>0</v>
      </c>
      <c r="H87" s="3">
        <v>200</v>
      </c>
      <c r="I87" s="3">
        <v>43380</v>
      </c>
      <c r="J87" s="3">
        <v>39380</v>
      </c>
    </row>
    <row r="88" spans="1:10" x14ac:dyDescent="0.3">
      <c r="A88" t="s">
        <v>95</v>
      </c>
      <c r="B88" t="s">
        <v>249</v>
      </c>
      <c r="C88" t="s">
        <v>84</v>
      </c>
      <c r="D88" s="3" t="s">
        <v>13</v>
      </c>
      <c r="J88" s="3">
        <v>12000</v>
      </c>
    </row>
    <row r="89" spans="1:10" x14ac:dyDescent="0.3">
      <c r="A89" t="s">
        <v>96</v>
      </c>
      <c r="C89" t="s">
        <v>84</v>
      </c>
      <c r="D89" s="3" t="s">
        <v>91</v>
      </c>
      <c r="E89" s="3">
        <v>14230</v>
      </c>
      <c r="F89" s="3">
        <v>890</v>
      </c>
      <c r="G89" s="3">
        <v>0</v>
      </c>
      <c r="H89" s="3">
        <v>810</v>
      </c>
      <c r="I89" s="3">
        <v>15930</v>
      </c>
      <c r="J89" s="3">
        <v>15930</v>
      </c>
    </row>
    <row r="90" spans="1:10" x14ac:dyDescent="0.3">
      <c r="A90" t="s">
        <v>333</v>
      </c>
      <c r="C90" t="s">
        <v>84</v>
      </c>
      <c r="D90" s="3" t="s">
        <v>85</v>
      </c>
      <c r="E90" s="3">
        <v>31140</v>
      </c>
      <c r="F90" s="3">
        <v>1950</v>
      </c>
      <c r="G90" s="3">
        <v>0</v>
      </c>
      <c r="H90" s="3">
        <v>1770</v>
      </c>
      <c r="I90" s="3">
        <v>34860</v>
      </c>
      <c r="J90" s="3">
        <v>44910</v>
      </c>
    </row>
    <row r="91" spans="1:10" x14ac:dyDescent="0.3">
      <c r="A91" t="s">
        <v>97</v>
      </c>
      <c r="C91" t="s">
        <v>84</v>
      </c>
      <c r="D91" s="3" t="s">
        <v>91</v>
      </c>
      <c r="E91" s="3">
        <v>16450</v>
      </c>
      <c r="F91" s="3">
        <v>1030</v>
      </c>
      <c r="G91" s="3">
        <v>0</v>
      </c>
      <c r="H91" s="3">
        <v>940</v>
      </c>
      <c r="I91" s="3">
        <v>18420</v>
      </c>
      <c r="J91" s="3">
        <v>21570</v>
      </c>
    </row>
    <row r="92" spans="1:10" x14ac:dyDescent="0.3">
      <c r="A92" t="s">
        <v>98</v>
      </c>
      <c r="C92" t="s">
        <v>84</v>
      </c>
      <c r="D92" s="3" t="s">
        <v>91</v>
      </c>
      <c r="E92" s="3">
        <v>13130</v>
      </c>
      <c r="F92" s="3">
        <v>820</v>
      </c>
      <c r="G92" s="3">
        <v>0</v>
      </c>
      <c r="H92" s="3">
        <v>750</v>
      </c>
      <c r="I92" s="3">
        <v>14700</v>
      </c>
      <c r="J92" s="3">
        <v>22500</v>
      </c>
    </row>
    <row r="93" spans="1:10" x14ac:dyDescent="0.3">
      <c r="A93" t="s">
        <v>99</v>
      </c>
      <c r="C93" t="s">
        <v>84</v>
      </c>
      <c r="D93" s="3" t="s">
        <v>91</v>
      </c>
      <c r="E93" s="3">
        <v>30990</v>
      </c>
      <c r="F93" s="3">
        <v>1940</v>
      </c>
      <c r="G93" s="3">
        <v>0</v>
      </c>
      <c r="H93" s="3">
        <v>1760</v>
      </c>
      <c r="I93" s="3">
        <v>34690</v>
      </c>
      <c r="J93" s="3">
        <v>34690</v>
      </c>
    </row>
    <row r="94" spans="1:10" x14ac:dyDescent="0.3">
      <c r="A94" t="s">
        <v>100</v>
      </c>
      <c r="C94" t="s">
        <v>84</v>
      </c>
      <c r="D94" s="3" t="s">
        <v>91</v>
      </c>
      <c r="E94" s="3">
        <v>12210</v>
      </c>
      <c r="F94" s="3">
        <v>760</v>
      </c>
      <c r="G94" s="3">
        <v>0</v>
      </c>
      <c r="H94" s="3">
        <v>690</v>
      </c>
      <c r="I94" s="3">
        <v>13660</v>
      </c>
      <c r="J94" s="3">
        <v>15560</v>
      </c>
    </row>
    <row r="95" spans="1:10" x14ac:dyDescent="0.3">
      <c r="A95" t="s">
        <v>101</v>
      </c>
      <c r="C95" t="s">
        <v>84</v>
      </c>
      <c r="D95" s="3" t="s">
        <v>91</v>
      </c>
      <c r="E95" s="3">
        <v>14780</v>
      </c>
      <c r="F95" s="3">
        <v>920</v>
      </c>
      <c r="G95" s="3">
        <v>0</v>
      </c>
      <c r="H95" s="3">
        <v>840</v>
      </c>
      <c r="I95" s="3">
        <v>16540</v>
      </c>
      <c r="J95" s="3">
        <v>16540</v>
      </c>
    </row>
    <row r="96" spans="1:10" x14ac:dyDescent="0.3">
      <c r="A96" t="s">
        <v>102</v>
      </c>
      <c r="C96" t="s">
        <v>84</v>
      </c>
      <c r="D96" s="3" t="s">
        <v>85</v>
      </c>
      <c r="E96" s="3">
        <v>12470</v>
      </c>
      <c r="F96" s="3">
        <v>780</v>
      </c>
      <c r="G96" s="3">
        <v>0</v>
      </c>
      <c r="H96" s="3">
        <v>710</v>
      </c>
      <c r="I96" s="3">
        <v>13960</v>
      </c>
      <c r="J96" s="3">
        <v>13960</v>
      </c>
    </row>
    <row r="97" spans="1:10" x14ac:dyDescent="0.3">
      <c r="A97" t="s">
        <v>103</v>
      </c>
      <c r="C97" t="s">
        <v>84</v>
      </c>
      <c r="D97" s="3" t="s">
        <v>85</v>
      </c>
      <c r="E97" s="3">
        <v>25900</v>
      </c>
      <c r="F97" s="3">
        <v>1620</v>
      </c>
      <c r="G97" s="3">
        <v>0</v>
      </c>
      <c r="H97" s="3">
        <v>1470</v>
      </c>
      <c r="I97" s="3">
        <v>28990</v>
      </c>
      <c r="J97" s="3">
        <v>28990</v>
      </c>
    </row>
    <row r="98" spans="1:10" x14ac:dyDescent="0.3">
      <c r="A98" t="s">
        <v>104</v>
      </c>
      <c r="C98" t="s">
        <v>84</v>
      </c>
      <c r="D98" s="3" t="s">
        <v>85</v>
      </c>
      <c r="E98" s="3">
        <v>12750</v>
      </c>
      <c r="F98" s="3">
        <v>800</v>
      </c>
      <c r="G98" s="3">
        <v>0</v>
      </c>
      <c r="H98" s="3">
        <v>720</v>
      </c>
      <c r="I98" s="3">
        <v>14270</v>
      </c>
      <c r="J98" s="3">
        <v>14270</v>
      </c>
    </row>
    <row r="99" spans="1:10" x14ac:dyDescent="0.3">
      <c r="A99" t="s">
        <v>105</v>
      </c>
      <c r="C99" t="s">
        <v>106</v>
      </c>
      <c r="D99" s="3" t="s">
        <v>11</v>
      </c>
      <c r="E99" s="3">
        <v>2420</v>
      </c>
      <c r="F99" s="3">
        <v>210</v>
      </c>
      <c r="G99" s="3">
        <v>0</v>
      </c>
      <c r="H99" s="3">
        <v>140</v>
      </c>
      <c r="I99" s="3">
        <v>2770</v>
      </c>
      <c r="J99" s="3">
        <v>2770</v>
      </c>
    </row>
    <row r="100" spans="1:10" x14ac:dyDescent="0.3">
      <c r="A100" t="s">
        <v>107</v>
      </c>
      <c r="C100" t="s">
        <v>106</v>
      </c>
      <c r="D100" s="3" t="s">
        <v>108</v>
      </c>
      <c r="E100" s="3">
        <v>215280</v>
      </c>
      <c r="F100" s="3">
        <v>18750</v>
      </c>
      <c r="G100" s="3">
        <v>127040</v>
      </c>
      <c r="H100" s="3">
        <v>12860</v>
      </c>
      <c r="I100" s="3">
        <v>373930</v>
      </c>
      <c r="J100" s="3">
        <v>419794</v>
      </c>
    </row>
    <row r="101" spans="1:10" x14ac:dyDescent="0.3">
      <c r="A101" t="s">
        <v>109</v>
      </c>
      <c r="B101" t="s">
        <v>248</v>
      </c>
      <c r="C101" t="s">
        <v>106</v>
      </c>
      <c r="D101" s="3" t="s">
        <v>108</v>
      </c>
      <c r="J101" s="3">
        <v>27040</v>
      </c>
    </row>
    <row r="102" spans="1:10" x14ac:dyDescent="0.3">
      <c r="A102" t="s">
        <v>110</v>
      </c>
      <c r="C102" t="s">
        <v>106</v>
      </c>
      <c r="D102" s="3" t="s">
        <v>11</v>
      </c>
      <c r="E102" s="3">
        <v>212480</v>
      </c>
      <c r="F102" s="3">
        <v>18500</v>
      </c>
      <c r="G102" s="3">
        <v>134190</v>
      </c>
      <c r="H102" s="3">
        <v>12690</v>
      </c>
      <c r="I102" s="3">
        <v>377860</v>
      </c>
      <c r="J102" s="3">
        <v>390610</v>
      </c>
    </row>
    <row r="103" spans="1:10" x14ac:dyDescent="0.3">
      <c r="A103" t="s">
        <v>111</v>
      </c>
      <c r="B103" t="s">
        <v>248</v>
      </c>
      <c r="C103" t="s">
        <v>106</v>
      </c>
      <c r="D103" s="3" t="s">
        <v>11</v>
      </c>
      <c r="J103" s="3">
        <v>17470</v>
      </c>
    </row>
    <row r="104" spans="1:10" x14ac:dyDescent="0.3">
      <c r="A104" t="s">
        <v>112</v>
      </c>
      <c r="C104" t="s">
        <v>106</v>
      </c>
      <c r="D104" s="3" t="s">
        <v>11</v>
      </c>
      <c r="E104" s="3">
        <v>143420</v>
      </c>
      <c r="F104" s="3">
        <v>12490</v>
      </c>
      <c r="G104" s="3">
        <v>75330</v>
      </c>
      <c r="H104" s="3">
        <v>8560</v>
      </c>
      <c r="I104" s="3">
        <v>239800</v>
      </c>
      <c r="J104" s="3">
        <v>242800</v>
      </c>
    </row>
    <row r="105" spans="1:10" x14ac:dyDescent="0.3">
      <c r="A105" t="s">
        <v>113</v>
      </c>
      <c r="B105" t="s">
        <v>248</v>
      </c>
      <c r="C105" t="s">
        <v>106</v>
      </c>
      <c r="D105" s="3" t="s">
        <v>11</v>
      </c>
      <c r="J105" s="3">
        <v>17470</v>
      </c>
    </row>
    <row r="106" spans="1:10" x14ac:dyDescent="0.3">
      <c r="A106" t="s">
        <v>290</v>
      </c>
      <c r="B106" t="s">
        <v>248</v>
      </c>
      <c r="C106" t="s">
        <v>106</v>
      </c>
      <c r="D106" s="3" t="s">
        <v>11</v>
      </c>
      <c r="J106" s="3">
        <v>17400</v>
      </c>
    </row>
    <row r="107" spans="1:10" x14ac:dyDescent="0.3">
      <c r="A107" t="s">
        <v>115</v>
      </c>
      <c r="C107" t="s">
        <v>106</v>
      </c>
      <c r="D107" s="3" t="s">
        <v>11</v>
      </c>
      <c r="E107" s="3">
        <v>154730</v>
      </c>
      <c r="F107" s="3">
        <v>13470</v>
      </c>
      <c r="G107" s="3">
        <v>71300</v>
      </c>
      <c r="H107" s="3">
        <v>9240</v>
      </c>
      <c r="I107" s="3">
        <v>248740</v>
      </c>
      <c r="J107" s="3">
        <v>255908</v>
      </c>
    </row>
    <row r="108" spans="1:10" x14ac:dyDescent="0.3">
      <c r="A108" t="s">
        <v>116</v>
      </c>
      <c r="C108" t="s">
        <v>106</v>
      </c>
      <c r="D108" s="3" t="s">
        <v>36</v>
      </c>
      <c r="E108" s="3">
        <v>6080</v>
      </c>
      <c r="F108" s="3">
        <v>530</v>
      </c>
      <c r="G108" s="3">
        <v>0</v>
      </c>
      <c r="H108" s="3">
        <v>360</v>
      </c>
      <c r="I108" s="3">
        <v>6970</v>
      </c>
      <c r="J108" s="3">
        <v>6970</v>
      </c>
    </row>
    <row r="109" spans="1:10" x14ac:dyDescent="0.3">
      <c r="A109" t="s">
        <v>117</v>
      </c>
      <c r="C109" t="s">
        <v>106</v>
      </c>
      <c r="D109" s="3" t="s">
        <v>11</v>
      </c>
      <c r="E109" s="3">
        <v>6080</v>
      </c>
      <c r="F109" s="3">
        <v>530</v>
      </c>
      <c r="G109" s="3">
        <v>0</v>
      </c>
      <c r="H109" s="3">
        <v>360</v>
      </c>
      <c r="I109" s="3">
        <v>6970</v>
      </c>
      <c r="J109" s="3">
        <v>7000</v>
      </c>
    </row>
    <row r="110" spans="1:10" x14ac:dyDescent="0.3">
      <c r="A110" t="s">
        <v>118</v>
      </c>
      <c r="C110" t="s">
        <v>106</v>
      </c>
      <c r="D110" s="3" t="s">
        <v>13</v>
      </c>
      <c r="E110" s="3">
        <v>296550</v>
      </c>
      <c r="F110" s="3">
        <v>25820</v>
      </c>
      <c r="G110" s="3">
        <v>221170</v>
      </c>
      <c r="H110" s="3">
        <v>17710</v>
      </c>
      <c r="I110" s="3">
        <v>561250</v>
      </c>
      <c r="J110" s="3">
        <v>571250</v>
      </c>
    </row>
    <row r="111" spans="1:10" x14ac:dyDescent="0.3">
      <c r="A111" t="s">
        <v>119</v>
      </c>
      <c r="B111" t="s">
        <v>248</v>
      </c>
      <c r="C111" t="s">
        <v>106</v>
      </c>
      <c r="D111" s="3" t="s">
        <v>11</v>
      </c>
      <c r="J111" s="3">
        <v>17400</v>
      </c>
    </row>
    <row r="112" spans="1:10" x14ac:dyDescent="0.3">
      <c r="A112" t="s">
        <v>120</v>
      </c>
      <c r="C112" t="s">
        <v>106</v>
      </c>
      <c r="D112" s="3" t="s">
        <v>11</v>
      </c>
      <c r="E112" s="3">
        <v>123250</v>
      </c>
      <c r="F112" s="3">
        <v>10730</v>
      </c>
      <c r="G112" s="3">
        <v>52250</v>
      </c>
      <c r="H112" s="3">
        <v>7360</v>
      </c>
      <c r="I112" s="3">
        <v>193590</v>
      </c>
      <c r="J112" s="3">
        <v>203000</v>
      </c>
    </row>
    <row r="113" spans="1:10" x14ac:dyDescent="0.3">
      <c r="A113" t="s">
        <v>121</v>
      </c>
      <c r="C113" t="s">
        <v>106</v>
      </c>
      <c r="D113" s="3" t="s">
        <v>11</v>
      </c>
      <c r="E113" s="3">
        <v>1370</v>
      </c>
      <c r="F113" s="3">
        <v>120</v>
      </c>
      <c r="G113" s="3">
        <v>0</v>
      </c>
      <c r="H113" s="3">
        <v>80</v>
      </c>
      <c r="I113" s="3">
        <v>1570</v>
      </c>
      <c r="J113" s="3">
        <v>1727</v>
      </c>
    </row>
    <row r="114" spans="1:10" x14ac:dyDescent="0.3">
      <c r="A114" t="s">
        <v>122</v>
      </c>
      <c r="C114" t="s">
        <v>106</v>
      </c>
      <c r="D114" s="3" t="s">
        <v>11</v>
      </c>
      <c r="E114" s="3">
        <v>1560</v>
      </c>
      <c r="F114" s="3">
        <v>140</v>
      </c>
      <c r="G114" s="3">
        <v>0</v>
      </c>
      <c r="H114" s="3">
        <v>90</v>
      </c>
      <c r="I114" s="3">
        <v>1790</v>
      </c>
      <c r="J114" s="3">
        <v>1790</v>
      </c>
    </row>
    <row r="115" spans="1:10" x14ac:dyDescent="0.3">
      <c r="A115" t="s">
        <v>123</v>
      </c>
      <c r="C115" t="s">
        <v>106</v>
      </c>
      <c r="D115" s="3" t="s">
        <v>11</v>
      </c>
      <c r="E115" s="3">
        <v>127540</v>
      </c>
      <c r="F115" s="3">
        <v>11110</v>
      </c>
      <c r="G115" s="3">
        <v>47440</v>
      </c>
      <c r="H115" s="3">
        <v>7620</v>
      </c>
      <c r="I115" s="3">
        <v>193710</v>
      </c>
      <c r="J115" s="3">
        <v>193710</v>
      </c>
    </row>
    <row r="116" spans="1:10" x14ac:dyDescent="0.3">
      <c r="A116" t="s">
        <v>243</v>
      </c>
      <c r="C116" t="s">
        <v>106</v>
      </c>
      <c r="D116" s="3" t="s">
        <v>11</v>
      </c>
      <c r="E116" s="3">
        <v>3300</v>
      </c>
      <c r="F116" s="3">
        <v>290</v>
      </c>
      <c r="G116" s="3">
        <v>0</v>
      </c>
      <c r="H116" s="3">
        <v>200</v>
      </c>
      <c r="I116" s="3">
        <v>3790</v>
      </c>
      <c r="J116" s="3">
        <v>3790</v>
      </c>
    </row>
    <row r="117" spans="1:10" x14ac:dyDescent="0.3">
      <c r="A117" t="s">
        <v>291</v>
      </c>
      <c r="C117" t="s">
        <v>106</v>
      </c>
      <c r="D117" s="3" t="s">
        <v>10</v>
      </c>
      <c r="E117" s="3">
        <v>20930</v>
      </c>
      <c r="F117" s="3">
        <v>1820</v>
      </c>
      <c r="G117" s="3">
        <v>0</v>
      </c>
      <c r="H117" s="3">
        <v>1250</v>
      </c>
      <c r="I117" s="3">
        <v>24000</v>
      </c>
      <c r="J117" s="3">
        <v>24000</v>
      </c>
    </row>
    <row r="118" spans="1:10" x14ac:dyDescent="0.3">
      <c r="A118" t="s">
        <v>124</v>
      </c>
      <c r="C118" t="s">
        <v>106</v>
      </c>
      <c r="D118" s="3" t="s">
        <v>10</v>
      </c>
      <c r="E118" s="3">
        <v>190560</v>
      </c>
      <c r="F118" s="3">
        <v>16590</v>
      </c>
      <c r="G118" s="3">
        <v>98660</v>
      </c>
      <c r="H118" s="3">
        <v>11380</v>
      </c>
      <c r="I118" s="3">
        <v>317190</v>
      </c>
      <c r="J118" s="3">
        <v>317190</v>
      </c>
    </row>
    <row r="119" spans="1:10" x14ac:dyDescent="0.3">
      <c r="A119" t="s">
        <v>125</v>
      </c>
      <c r="B119" t="s">
        <v>248</v>
      </c>
      <c r="C119" t="s">
        <v>106</v>
      </c>
      <c r="D119" s="3" t="s">
        <v>10</v>
      </c>
      <c r="J119" s="3">
        <v>17000</v>
      </c>
    </row>
    <row r="120" spans="1:10" x14ac:dyDescent="0.3">
      <c r="A120" t="s">
        <v>126</v>
      </c>
      <c r="C120" t="s">
        <v>106</v>
      </c>
      <c r="D120" s="3" t="s">
        <v>11</v>
      </c>
      <c r="E120" s="3">
        <v>6110</v>
      </c>
      <c r="F120" s="3">
        <v>530</v>
      </c>
      <c r="G120" s="3">
        <v>0</v>
      </c>
      <c r="H120" s="3">
        <v>360</v>
      </c>
      <c r="I120" s="3">
        <v>7000</v>
      </c>
      <c r="J120" s="3">
        <v>7000</v>
      </c>
    </row>
    <row r="121" spans="1:10" x14ac:dyDescent="0.3">
      <c r="A121" t="s">
        <v>127</v>
      </c>
      <c r="C121" t="s">
        <v>106</v>
      </c>
      <c r="D121" s="3" t="s">
        <v>11</v>
      </c>
      <c r="E121" s="3">
        <v>207210</v>
      </c>
      <c r="F121" s="3">
        <v>18040</v>
      </c>
      <c r="G121" s="3">
        <v>103580</v>
      </c>
      <c r="H121" s="3">
        <v>12370</v>
      </c>
      <c r="I121" s="3">
        <v>341200</v>
      </c>
      <c r="J121" s="3">
        <v>345200</v>
      </c>
    </row>
    <row r="122" spans="1:10" x14ac:dyDescent="0.3">
      <c r="A122" t="s">
        <v>128</v>
      </c>
      <c r="B122" t="s">
        <v>248</v>
      </c>
      <c r="C122" t="s">
        <v>106</v>
      </c>
      <c r="D122" s="3" t="s">
        <v>11</v>
      </c>
      <c r="J122" s="3">
        <v>17400</v>
      </c>
    </row>
    <row r="123" spans="1:10" x14ac:dyDescent="0.3">
      <c r="A123" t="s">
        <v>129</v>
      </c>
      <c r="C123" t="s">
        <v>106</v>
      </c>
      <c r="D123" s="3" t="s">
        <v>36</v>
      </c>
      <c r="E123" s="3">
        <v>165290</v>
      </c>
      <c r="F123" s="3">
        <v>14390</v>
      </c>
      <c r="G123" s="3">
        <v>83600</v>
      </c>
      <c r="H123" s="3">
        <v>9870</v>
      </c>
      <c r="I123" s="3">
        <v>273150</v>
      </c>
      <c r="J123" s="3">
        <v>274950</v>
      </c>
    </row>
    <row r="124" spans="1:10" x14ac:dyDescent="0.3">
      <c r="A124" t="s">
        <v>130</v>
      </c>
      <c r="B124" t="s">
        <v>248</v>
      </c>
      <c r="C124" t="s">
        <v>106</v>
      </c>
      <c r="D124" s="3" t="s">
        <v>36</v>
      </c>
      <c r="J124" s="3">
        <v>22434</v>
      </c>
    </row>
    <row r="125" spans="1:10" x14ac:dyDescent="0.3">
      <c r="A125" t="s">
        <v>131</v>
      </c>
      <c r="C125" t="s">
        <v>106</v>
      </c>
      <c r="D125" s="3" t="s">
        <v>11</v>
      </c>
      <c r="E125" s="3">
        <v>149100</v>
      </c>
      <c r="F125" s="3">
        <v>12980</v>
      </c>
      <c r="G125" s="3">
        <v>74610</v>
      </c>
      <c r="H125" s="3">
        <v>8900</v>
      </c>
      <c r="I125" s="3">
        <v>245590</v>
      </c>
      <c r="J125" s="3">
        <v>253045</v>
      </c>
    </row>
    <row r="126" spans="1:10" x14ac:dyDescent="0.3">
      <c r="A126" t="s">
        <v>132</v>
      </c>
      <c r="B126" t="s">
        <v>248</v>
      </c>
      <c r="C126" t="s">
        <v>106</v>
      </c>
      <c r="D126" s="3" t="s">
        <v>11</v>
      </c>
      <c r="J126" s="3">
        <v>17470</v>
      </c>
    </row>
    <row r="127" spans="1:10" x14ac:dyDescent="0.3">
      <c r="A127" t="s">
        <v>133</v>
      </c>
      <c r="C127" t="s">
        <v>106</v>
      </c>
      <c r="D127" s="3" t="s">
        <v>11</v>
      </c>
      <c r="E127" s="3">
        <v>143270</v>
      </c>
      <c r="F127" s="3">
        <v>12480</v>
      </c>
      <c r="G127" s="3">
        <v>71760</v>
      </c>
      <c r="H127" s="3">
        <v>8560</v>
      </c>
      <c r="I127" s="3">
        <v>236070</v>
      </c>
      <c r="J127" s="3">
        <v>237070</v>
      </c>
    </row>
    <row r="128" spans="1:10" x14ac:dyDescent="0.3">
      <c r="A128" t="s">
        <v>134</v>
      </c>
      <c r="B128" t="s">
        <v>248</v>
      </c>
      <c r="C128" t="s">
        <v>106</v>
      </c>
      <c r="D128" s="3" t="s">
        <v>11</v>
      </c>
      <c r="J128" s="3">
        <v>17470</v>
      </c>
    </row>
    <row r="129" spans="1:10" x14ac:dyDescent="0.3">
      <c r="A129" t="s">
        <v>135</v>
      </c>
      <c r="C129" t="s">
        <v>106</v>
      </c>
      <c r="D129" s="3" t="s">
        <v>108</v>
      </c>
      <c r="E129" s="3">
        <v>1640</v>
      </c>
      <c r="F129" s="3">
        <v>140</v>
      </c>
      <c r="G129" s="3">
        <v>0</v>
      </c>
      <c r="H129" s="3">
        <v>100</v>
      </c>
      <c r="I129" s="3">
        <v>1880</v>
      </c>
      <c r="J129" s="3">
        <v>1880</v>
      </c>
    </row>
    <row r="130" spans="1:10" x14ac:dyDescent="0.3">
      <c r="A130" t="s">
        <v>136</v>
      </c>
      <c r="C130" t="s">
        <v>106</v>
      </c>
      <c r="D130" s="3" t="s">
        <v>11</v>
      </c>
      <c r="E130" s="3">
        <v>134780</v>
      </c>
      <c r="F130" s="3">
        <v>11740</v>
      </c>
      <c r="G130" s="3">
        <v>66490</v>
      </c>
      <c r="H130" s="3">
        <v>8050</v>
      </c>
      <c r="I130" s="3">
        <v>221060</v>
      </c>
      <c r="J130" s="3">
        <v>221060</v>
      </c>
    </row>
    <row r="131" spans="1:10" x14ac:dyDescent="0.3">
      <c r="A131" t="s">
        <v>137</v>
      </c>
      <c r="B131" t="s">
        <v>248</v>
      </c>
      <c r="C131" t="s">
        <v>106</v>
      </c>
      <c r="D131" s="3" t="s">
        <v>11</v>
      </c>
      <c r="J131" s="3">
        <v>17400</v>
      </c>
    </row>
    <row r="132" spans="1:10" x14ac:dyDescent="0.3">
      <c r="A132" t="s">
        <v>138</v>
      </c>
      <c r="B132" t="s">
        <v>248</v>
      </c>
      <c r="C132" t="s">
        <v>106</v>
      </c>
      <c r="D132" s="3" t="s">
        <v>13</v>
      </c>
      <c r="J132" s="3">
        <v>23540</v>
      </c>
    </row>
    <row r="133" spans="1:10" x14ac:dyDescent="0.3">
      <c r="A133" t="s">
        <v>139</v>
      </c>
      <c r="C133" t="s">
        <v>106</v>
      </c>
      <c r="D133" s="3" t="s">
        <v>91</v>
      </c>
      <c r="E133" s="3">
        <v>181800</v>
      </c>
      <c r="F133" s="3">
        <v>15830</v>
      </c>
      <c r="G133" s="3">
        <v>98110</v>
      </c>
      <c r="H133" s="3">
        <v>10860</v>
      </c>
      <c r="I133" s="3">
        <v>306600</v>
      </c>
      <c r="J133" s="3">
        <v>325285</v>
      </c>
    </row>
    <row r="134" spans="1:10" x14ac:dyDescent="0.3">
      <c r="A134" t="s">
        <v>140</v>
      </c>
      <c r="B134" t="s">
        <v>248</v>
      </c>
      <c r="C134" t="s">
        <v>106</v>
      </c>
      <c r="D134" s="3" t="s">
        <v>91</v>
      </c>
      <c r="J134" s="3">
        <v>25340</v>
      </c>
    </row>
    <row r="135" spans="1:10" x14ac:dyDescent="0.3">
      <c r="A135" t="s">
        <v>141</v>
      </c>
      <c r="C135" t="s">
        <v>106</v>
      </c>
      <c r="D135" s="3" t="s">
        <v>91</v>
      </c>
      <c r="E135" s="3">
        <v>17190</v>
      </c>
      <c r="F135" s="3">
        <v>1500</v>
      </c>
      <c r="G135" s="3">
        <v>0</v>
      </c>
      <c r="H135" s="3">
        <v>1030</v>
      </c>
      <c r="I135" s="3">
        <v>19720</v>
      </c>
      <c r="J135" s="3">
        <v>19720</v>
      </c>
    </row>
    <row r="136" spans="1:10" x14ac:dyDescent="0.3">
      <c r="A136" t="s">
        <v>142</v>
      </c>
      <c r="C136" t="s">
        <v>106</v>
      </c>
      <c r="D136" s="3" t="s">
        <v>11</v>
      </c>
      <c r="E136" s="3">
        <v>279430</v>
      </c>
      <c r="F136" s="3">
        <v>24330</v>
      </c>
      <c r="G136" s="3">
        <v>182470</v>
      </c>
      <c r="H136" s="3">
        <v>16690</v>
      </c>
      <c r="I136" s="3">
        <v>502920</v>
      </c>
      <c r="J136" s="3">
        <v>502920</v>
      </c>
    </row>
    <row r="137" spans="1:10" x14ac:dyDescent="0.3">
      <c r="A137" t="s">
        <v>143</v>
      </c>
      <c r="B137" t="s">
        <v>248</v>
      </c>
      <c r="C137" t="s">
        <v>106</v>
      </c>
      <c r="D137" s="3" t="s">
        <v>11</v>
      </c>
      <c r="J137" s="3">
        <v>17400</v>
      </c>
    </row>
    <row r="138" spans="1:10" x14ac:dyDescent="0.3">
      <c r="A138" t="s">
        <v>144</v>
      </c>
      <c r="C138" t="s">
        <v>106</v>
      </c>
      <c r="D138" s="3" t="s">
        <v>11</v>
      </c>
      <c r="E138" s="3">
        <v>29140</v>
      </c>
      <c r="F138" s="3">
        <v>2540</v>
      </c>
      <c r="G138" s="3">
        <v>0</v>
      </c>
      <c r="H138" s="3">
        <v>1740</v>
      </c>
      <c r="I138" s="3">
        <v>33420</v>
      </c>
      <c r="J138" s="3">
        <v>33420</v>
      </c>
    </row>
    <row r="139" spans="1:10" x14ac:dyDescent="0.3">
      <c r="A139" t="s">
        <v>401</v>
      </c>
      <c r="C139" t="s">
        <v>106</v>
      </c>
      <c r="D139" s="3" t="s">
        <v>11</v>
      </c>
      <c r="E139" s="3">
        <v>6860</v>
      </c>
      <c r="F139" s="3">
        <v>600</v>
      </c>
      <c r="G139" s="3">
        <v>0</v>
      </c>
      <c r="H139" s="3">
        <v>410</v>
      </c>
      <c r="I139" s="3">
        <v>7870</v>
      </c>
      <c r="J139" s="3">
        <v>7870</v>
      </c>
    </row>
    <row r="140" spans="1:10" x14ac:dyDescent="0.3">
      <c r="A140" t="s">
        <v>399</v>
      </c>
      <c r="C140" t="s">
        <v>106</v>
      </c>
      <c r="D140" s="3" t="s">
        <v>11</v>
      </c>
      <c r="E140" s="3">
        <v>2420</v>
      </c>
      <c r="F140" s="3">
        <v>210</v>
      </c>
      <c r="G140" s="3">
        <v>0</v>
      </c>
      <c r="H140" s="3">
        <v>140</v>
      </c>
      <c r="I140" s="3">
        <v>2770</v>
      </c>
      <c r="J140" s="3">
        <v>2770</v>
      </c>
    </row>
    <row r="141" spans="1:10" x14ac:dyDescent="0.3">
      <c r="A141" t="s">
        <v>145</v>
      </c>
      <c r="C141" t="s">
        <v>106</v>
      </c>
      <c r="D141" s="3" t="s">
        <v>11</v>
      </c>
      <c r="E141" s="3">
        <v>319120</v>
      </c>
      <c r="F141" s="3">
        <v>27790</v>
      </c>
      <c r="G141" s="3">
        <v>255700</v>
      </c>
      <c r="H141" s="3">
        <v>19060</v>
      </c>
      <c r="I141" s="3">
        <v>621670</v>
      </c>
      <c r="J141" s="3">
        <v>621670</v>
      </c>
    </row>
    <row r="142" spans="1:10" x14ac:dyDescent="0.3">
      <c r="A142" t="s">
        <v>146</v>
      </c>
      <c r="B142" t="s">
        <v>248</v>
      </c>
      <c r="C142" t="s">
        <v>106</v>
      </c>
      <c r="D142" s="3" t="s">
        <v>11</v>
      </c>
      <c r="J142" s="3">
        <v>17400</v>
      </c>
    </row>
    <row r="143" spans="1:10" x14ac:dyDescent="0.3">
      <c r="A143" t="s">
        <v>147</v>
      </c>
      <c r="C143" t="s">
        <v>106</v>
      </c>
      <c r="D143" s="3" t="s">
        <v>11</v>
      </c>
      <c r="E143" s="3">
        <v>6080</v>
      </c>
      <c r="F143" s="3">
        <v>530</v>
      </c>
      <c r="G143" s="3">
        <v>0</v>
      </c>
      <c r="H143" s="3">
        <v>360</v>
      </c>
      <c r="I143" s="3">
        <v>6970</v>
      </c>
      <c r="J143" s="3">
        <v>6970</v>
      </c>
    </row>
    <row r="144" spans="1:10" x14ac:dyDescent="0.3">
      <c r="A144" t="s">
        <v>148</v>
      </c>
      <c r="C144" t="s">
        <v>106</v>
      </c>
      <c r="D144" s="3" t="s">
        <v>10</v>
      </c>
      <c r="E144" s="3">
        <v>6080</v>
      </c>
      <c r="F144" s="3">
        <v>530</v>
      </c>
      <c r="G144" s="3">
        <v>0</v>
      </c>
      <c r="H144" s="3">
        <v>360</v>
      </c>
      <c r="I144" s="3">
        <v>6970</v>
      </c>
      <c r="J144" s="3">
        <v>6970</v>
      </c>
    </row>
    <row r="145" spans="1:10" x14ac:dyDescent="0.3">
      <c r="A145" t="s">
        <v>149</v>
      </c>
      <c r="C145" t="s">
        <v>106</v>
      </c>
      <c r="D145" s="3" t="s">
        <v>10</v>
      </c>
      <c r="E145" s="3">
        <v>234580</v>
      </c>
      <c r="F145" s="3">
        <v>20430</v>
      </c>
      <c r="G145" s="3">
        <v>134130</v>
      </c>
      <c r="H145" s="3">
        <v>14010</v>
      </c>
      <c r="I145" s="3">
        <v>403150</v>
      </c>
      <c r="J145" s="3">
        <v>403150</v>
      </c>
    </row>
    <row r="146" spans="1:10" x14ac:dyDescent="0.3">
      <c r="A146" t="s">
        <v>150</v>
      </c>
      <c r="C146" t="s">
        <v>106</v>
      </c>
      <c r="D146" s="3" t="s">
        <v>10</v>
      </c>
      <c r="E146" s="3">
        <v>24900</v>
      </c>
      <c r="F146" s="3">
        <v>2170</v>
      </c>
      <c r="G146" s="3">
        <v>0</v>
      </c>
      <c r="H146" s="3">
        <v>1490</v>
      </c>
      <c r="I146" s="3">
        <v>28560</v>
      </c>
      <c r="J146" s="3">
        <v>28560</v>
      </c>
    </row>
    <row r="147" spans="1:10" x14ac:dyDescent="0.3">
      <c r="A147" t="s">
        <v>151</v>
      </c>
      <c r="C147" t="s">
        <v>106</v>
      </c>
      <c r="D147" s="3" t="s">
        <v>10</v>
      </c>
      <c r="E147" s="3">
        <v>8170</v>
      </c>
      <c r="F147" s="3">
        <v>710</v>
      </c>
      <c r="G147" s="3">
        <v>0</v>
      </c>
      <c r="H147" s="3">
        <v>490</v>
      </c>
      <c r="I147" s="3">
        <v>9370</v>
      </c>
      <c r="J147" s="3">
        <v>9370</v>
      </c>
    </row>
    <row r="148" spans="1:10" x14ac:dyDescent="0.3">
      <c r="A148" t="s">
        <v>152</v>
      </c>
      <c r="C148" t="s">
        <v>106</v>
      </c>
      <c r="D148" s="3" t="s">
        <v>11</v>
      </c>
      <c r="E148" s="3">
        <v>151710</v>
      </c>
      <c r="F148" s="3">
        <v>13210</v>
      </c>
      <c r="G148" s="3">
        <v>68460</v>
      </c>
      <c r="H148" s="3">
        <v>9060</v>
      </c>
      <c r="I148" s="3">
        <v>242440</v>
      </c>
      <c r="J148" s="3">
        <v>242440</v>
      </c>
    </row>
    <row r="149" spans="1:10" x14ac:dyDescent="0.3">
      <c r="A149" t="s">
        <v>153</v>
      </c>
      <c r="B149" t="s">
        <v>248</v>
      </c>
      <c r="C149" t="s">
        <v>106</v>
      </c>
      <c r="D149" s="3" t="s">
        <v>11</v>
      </c>
      <c r="J149" s="3">
        <v>17400</v>
      </c>
    </row>
    <row r="150" spans="1:10" x14ac:dyDescent="0.3">
      <c r="A150" t="s">
        <v>154</v>
      </c>
      <c r="C150" t="s">
        <v>106</v>
      </c>
      <c r="D150" s="3" t="s">
        <v>11</v>
      </c>
      <c r="E150" s="3">
        <v>6080</v>
      </c>
      <c r="F150" s="3">
        <v>530</v>
      </c>
      <c r="G150" s="3">
        <v>0</v>
      </c>
      <c r="H150" s="3">
        <v>360</v>
      </c>
      <c r="I150" s="3">
        <v>6970</v>
      </c>
      <c r="J150" s="3">
        <v>7857</v>
      </c>
    </row>
    <row r="151" spans="1:10" x14ac:dyDescent="0.3">
      <c r="A151" t="s">
        <v>155</v>
      </c>
      <c r="C151" t="s">
        <v>106</v>
      </c>
      <c r="D151" s="3" t="s">
        <v>13</v>
      </c>
      <c r="E151" s="3">
        <v>35580</v>
      </c>
      <c r="F151" s="3">
        <v>3100</v>
      </c>
      <c r="G151" s="3">
        <v>0</v>
      </c>
      <c r="H151" s="3">
        <v>2120</v>
      </c>
      <c r="I151" s="3">
        <v>40800</v>
      </c>
      <c r="J151" s="3">
        <v>44350</v>
      </c>
    </row>
    <row r="152" spans="1:10" x14ac:dyDescent="0.3">
      <c r="A152" t="s">
        <v>156</v>
      </c>
      <c r="C152" t="s">
        <v>106</v>
      </c>
      <c r="D152" s="3" t="s">
        <v>13</v>
      </c>
      <c r="E152" s="3">
        <v>6080</v>
      </c>
      <c r="F152" s="3">
        <v>530</v>
      </c>
      <c r="G152" s="3">
        <v>0</v>
      </c>
      <c r="H152" s="3">
        <v>360</v>
      </c>
      <c r="I152" s="3">
        <v>6970</v>
      </c>
      <c r="J152" s="3">
        <v>6970</v>
      </c>
    </row>
    <row r="153" spans="1:10" x14ac:dyDescent="0.3">
      <c r="A153" t="s">
        <v>157</v>
      </c>
      <c r="C153" t="s">
        <v>106</v>
      </c>
      <c r="D153" s="3" t="s">
        <v>91</v>
      </c>
      <c r="E153" s="3">
        <v>136670</v>
      </c>
      <c r="F153" s="3">
        <v>11900</v>
      </c>
      <c r="G153" s="3">
        <v>65680</v>
      </c>
      <c r="H153" s="3">
        <v>8160</v>
      </c>
      <c r="I153" s="3">
        <v>222410</v>
      </c>
      <c r="J153" s="3">
        <v>237300</v>
      </c>
    </row>
    <row r="154" spans="1:10" x14ac:dyDescent="0.3">
      <c r="A154" t="s">
        <v>158</v>
      </c>
      <c r="B154" t="s">
        <v>248</v>
      </c>
      <c r="C154" t="s">
        <v>106</v>
      </c>
      <c r="D154" s="3" t="s">
        <v>91</v>
      </c>
      <c r="J154" s="3">
        <v>25340</v>
      </c>
    </row>
    <row r="155" spans="1:10" x14ac:dyDescent="0.3">
      <c r="A155" t="s">
        <v>159</v>
      </c>
      <c r="C155" t="s">
        <v>106</v>
      </c>
      <c r="D155" s="3" t="s">
        <v>11</v>
      </c>
      <c r="E155" s="3">
        <v>140520</v>
      </c>
      <c r="F155" s="3">
        <v>12240</v>
      </c>
      <c r="G155" s="3">
        <v>68970</v>
      </c>
      <c r="H155" s="3">
        <v>8390</v>
      </c>
      <c r="I155" s="3">
        <v>230120</v>
      </c>
      <c r="J155" s="3">
        <v>230120</v>
      </c>
    </row>
    <row r="156" spans="1:10" x14ac:dyDescent="0.3">
      <c r="A156" t="s">
        <v>160</v>
      </c>
      <c r="B156" t="s">
        <v>248</v>
      </c>
      <c r="C156" t="s">
        <v>106</v>
      </c>
      <c r="D156" s="3" t="s">
        <v>11</v>
      </c>
      <c r="J156" s="3">
        <v>17400</v>
      </c>
    </row>
    <row r="157" spans="1:10" x14ac:dyDescent="0.3">
      <c r="A157" t="s">
        <v>161</v>
      </c>
      <c r="C157" t="s">
        <v>106</v>
      </c>
      <c r="D157" s="3" t="s">
        <v>11</v>
      </c>
      <c r="E157" s="3">
        <v>2490</v>
      </c>
      <c r="F157" s="3">
        <v>220</v>
      </c>
      <c r="G157" s="3">
        <v>0</v>
      </c>
      <c r="H157" s="3">
        <v>150</v>
      </c>
      <c r="I157" s="3">
        <v>2860</v>
      </c>
      <c r="J157" s="3">
        <v>3110</v>
      </c>
    </row>
    <row r="158" spans="1:10" x14ac:dyDescent="0.3">
      <c r="A158" t="s">
        <v>162</v>
      </c>
      <c r="C158" t="s">
        <v>106</v>
      </c>
      <c r="D158" s="3" t="s">
        <v>11</v>
      </c>
      <c r="E158" s="3">
        <v>8170</v>
      </c>
      <c r="F158" s="3">
        <v>710</v>
      </c>
      <c r="G158" s="3">
        <v>0</v>
      </c>
      <c r="H158" s="3">
        <v>490</v>
      </c>
      <c r="I158" s="3">
        <v>9370</v>
      </c>
      <c r="J158" s="3">
        <v>10300</v>
      </c>
    </row>
    <row r="159" spans="1:10" x14ac:dyDescent="0.3">
      <c r="A159" t="s">
        <v>163</v>
      </c>
      <c r="C159" t="s">
        <v>106</v>
      </c>
      <c r="D159" s="3" t="s">
        <v>36</v>
      </c>
      <c r="E159" s="3">
        <v>174550</v>
      </c>
      <c r="F159" s="3">
        <v>15200</v>
      </c>
      <c r="G159" s="3">
        <v>90120</v>
      </c>
      <c r="H159" s="3">
        <v>10420</v>
      </c>
      <c r="I159" s="3">
        <v>290290</v>
      </c>
      <c r="J159" s="3">
        <v>293890</v>
      </c>
    </row>
    <row r="160" spans="1:10" x14ac:dyDescent="0.3">
      <c r="A160" t="s">
        <v>164</v>
      </c>
      <c r="B160" t="s">
        <v>248</v>
      </c>
      <c r="C160" t="s">
        <v>106</v>
      </c>
      <c r="D160" s="3" t="s">
        <v>36</v>
      </c>
      <c r="J160" s="3">
        <v>22434</v>
      </c>
    </row>
    <row r="161" spans="1:10" x14ac:dyDescent="0.3">
      <c r="A161" t="s">
        <v>165</v>
      </c>
      <c r="C161" t="s">
        <v>106</v>
      </c>
      <c r="D161" s="3" t="s">
        <v>11</v>
      </c>
      <c r="E161" s="3">
        <v>29140</v>
      </c>
      <c r="F161" s="3">
        <v>2540</v>
      </c>
      <c r="G161" s="3">
        <v>0</v>
      </c>
      <c r="H161" s="3">
        <v>1740</v>
      </c>
      <c r="I161" s="3">
        <v>33420</v>
      </c>
      <c r="J161" s="3">
        <v>33420</v>
      </c>
    </row>
    <row r="162" spans="1:10" x14ac:dyDescent="0.3">
      <c r="A162" t="s">
        <v>166</v>
      </c>
      <c r="C162" t="s">
        <v>106</v>
      </c>
      <c r="D162" s="3" t="s">
        <v>11</v>
      </c>
      <c r="E162" s="3">
        <v>278690</v>
      </c>
      <c r="F162" s="3">
        <v>24270</v>
      </c>
      <c r="G162" s="3">
        <v>174650</v>
      </c>
      <c r="H162" s="3">
        <v>16640</v>
      </c>
      <c r="I162" s="3">
        <v>494250</v>
      </c>
      <c r="J162" s="3">
        <v>494250</v>
      </c>
    </row>
    <row r="163" spans="1:10" x14ac:dyDescent="0.3">
      <c r="A163" t="s">
        <v>167</v>
      </c>
      <c r="B163" t="s">
        <v>248</v>
      </c>
      <c r="C163" t="s">
        <v>106</v>
      </c>
      <c r="D163" s="3" t="s">
        <v>11</v>
      </c>
      <c r="J163" s="3">
        <v>17400</v>
      </c>
    </row>
    <row r="164" spans="1:10" x14ac:dyDescent="0.3">
      <c r="A164" t="s">
        <v>168</v>
      </c>
      <c r="C164" t="s">
        <v>106</v>
      </c>
      <c r="D164" s="3" t="s">
        <v>36</v>
      </c>
      <c r="E164" s="3">
        <v>6080</v>
      </c>
      <c r="F164" s="3">
        <v>530</v>
      </c>
      <c r="G164" s="3">
        <v>0</v>
      </c>
      <c r="H164" s="3">
        <v>360</v>
      </c>
      <c r="I164" s="3">
        <v>6970</v>
      </c>
      <c r="J164" s="3">
        <v>7578</v>
      </c>
    </row>
    <row r="165" spans="1:10" x14ac:dyDescent="0.3">
      <c r="A165" t="s">
        <v>169</v>
      </c>
      <c r="B165" t="s">
        <v>248</v>
      </c>
      <c r="C165" t="s">
        <v>106</v>
      </c>
      <c r="D165" s="3" t="s">
        <v>11</v>
      </c>
      <c r="J165" s="3">
        <v>17470</v>
      </c>
    </row>
    <row r="166" spans="1:10" x14ac:dyDescent="0.3">
      <c r="A166" t="s">
        <v>170</v>
      </c>
      <c r="C166" t="s">
        <v>106</v>
      </c>
      <c r="D166" s="3" t="s">
        <v>11</v>
      </c>
      <c r="E166" s="3">
        <v>120210</v>
      </c>
      <c r="F166" s="3">
        <v>10470</v>
      </c>
      <c r="G166" s="3">
        <v>43730</v>
      </c>
      <c r="H166" s="3">
        <v>7180</v>
      </c>
      <c r="I166" s="3">
        <v>181590</v>
      </c>
      <c r="J166" s="3">
        <v>181590</v>
      </c>
    </row>
    <row r="167" spans="1:10" x14ac:dyDescent="0.3">
      <c r="A167" t="s">
        <v>171</v>
      </c>
      <c r="C167" t="s">
        <v>106</v>
      </c>
      <c r="D167" s="3" t="s">
        <v>11</v>
      </c>
      <c r="E167" s="3">
        <v>17160</v>
      </c>
      <c r="F167" s="3">
        <v>1490</v>
      </c>
      <c r="G167" s="3">
        <v>0</v>
      </c>
      <c r="H167" s="3">
        <v>1020</v>
      </c>
      <c r="I167" s="3">
        <v>19670</v>
      </c>
      <c r="J167" s="3">
        <v>19670</v>
      </c>
    </row>
    <row r="168" spans="1:10" x14ac:dyDescent="0.3">
      <c r="A168" t="s">
        <v>172</v>
      </c>
      <c r="C168" t="s">
        <v>106</v>
      </c>
      <c r="D168" s="3" t="s">
        <v>108</v>
      </c>
      <c r="E168" s="3">
        <v>156670</v>
      </c>
      <c r="F168" s="3">
        <v>13640</v>
      </c>
      <c r="G168" s="3">
        <v>87950</v>
      </c>
      <c r="H168" s="3">
        <v>9360</v>
      </c>
      <c r="I168" s="3">
        <v>267620</v>
      </c>
      <c r="J168" s="3">
        <v>278098</v>
      </c>
    </row>
    <row r="169" spans="1:10" x14ac:dyDescent="0.3">
      <c r="A169" t="s">
        <v>173</v>
      </c>
      <c r="B169" t="s">
        <v>248</v>
      </c>
      <c r="C169" t="s">
        <v>106</v>
      </c>
      <c r="D169" s="3" t="s">
        <v>108</v>
      </c>
      <c r="J169" s="3">
        <v>25540</v>
      </c>
    </row>
    <row r="170" spans="1:10" x14ac:dyDescent="0.3">
      <c r="A170" t="s">
        <v>174</v>
      </c>
      <c r="C170" t="s">
        <v>106</v>
      </c>
      <c r="D170" s="3" t="s">
        <v>11</v>
      </c>
      <c r="E170" s="3">
        <v>201100</v>
      </c>
      <c r="F170" s="3">
        <v>17510</v>
      </c>
      <c r="G170" s="3">
        <v>108340</v>
      </c>
      <c r="H170" s="3">
        <v>12010</v>
      </c>
      <c r="I170" s="3">
        <v>338960</v>
      </c>
      <c r="J170" s="3">
        <v>344510</v>
      </c>
    </row>
    <row r="171" spans="1:10" x14ac:dyDescent="0.3">
      <c r="A171" t="s">
        <v>175</v>
      </c>
      <c r="B171" t="s">
        <v>248</v>
      </c>
      <c r="C171" t="s">
        <v>106</v>
      </c>
      <c r="D171" s="3" t="s">
        <v>11</v>
      </c>
      <c r="J171" s="3">
        <v>17400</v>
      </c>
    </row>
    <row r="172" spans="1:10" x14ac:dyDescent="0.3">
      <c r="A172" t="s">
        <v>176</v>
      </c>
      <c r="C172" t="s">
        <v>106</v>
      </c>
      <c r="D172" s="3" t="s">
        <v>11</v>
      </c>
      <c r="E172" s="3">
        <v>6080</v>
      </c>
      <c r="F172" s="3">
        <v>530</v>
      </c>
      <c r="G172" s="3">
        <v>0</v>
      </c>
      <c r="H172" s="3">
        <v>360</v>
      </c>
      <c r="I172" s="3">
        <v>6970</v>
      </c>
      <c r="J172" s="3">
        <v>6970</v>
      </c>
    </row>
    <row r="173" spans="1:10" x14ac:dyDescent="0.3">
      <c r="A173" t="s">
        <v>177</v>
      </c>
      <c r="C173" t="s">
        <v>106</v>
      </c>
      <c r="D173" s="3" t="s">
        <v>11</v>
      </c>
      <c r="E173" s="3">
        <v>4900</v>
      </c>
      <c r="F173" s="3">
        <v>430</v>
      </c>
      <c r="G173" s="3">
        <v>0</v>
      </c>
      <c r="H173" s="3">
        <v>290</v>
      </c>
      <c r="I173" s="3">
        <v>5620</v>
      </c>
      <c r="J173" s="3">
        <v>5620</v>
      </c>
    </row>
    <row r="174" spans="1:10" x14ac:dyDescent="0.3">
      <c r="A174" t="s">
        <v>178</v>
      </c>
      <c r="C174" t="s">
        <v>106</v>
      </c>
      <c r="D174" s="3" t="s">
        <v>11</v>
      </c>
      <c r="E174" s="3">
        <v>159870</v>
      </c>
      <c r="F174" s="3">
        <v>13920</v>
      </c>
      <c r="G174" s="3">
        <v>79830</v>
      </c>
      <c r="H174" s="3">
        <v>9550</v>
      </c>
      <c r="I174" s="3">
        <v>263170</v>
      </c>
      <c r="J174" s="3">
        <v>270170</v>
      </c>
    </row>
    <row r="175" spans="1:10" x14ac:dyDescent="0.3">
      <c r="A175" t="s">
        <v>179</v>
      </c>
      <c r="B175" t="s">
        <v>248</v>
      </c>
      <c r="C175" t="s">
        <v>106</v>
      </c>
      <c r="D175" s="3" t="s">
        <v>11</v>
      </c>
      <c r="J175" s="3">
        <v>17470</v>
      </c>
    </row>
    <row r="176" spans="1:10" x14ac:dyDescent="0.3">
      <c r="A176" t="s">
        <v>180</v>
      </c>
      <c r="C176" t="s">
        <v>106</v>
      </c>
      <c r="D176" s="3" t="s">
        <v>11</v>
      </c>
      <c r="E176" s="3">
        <v>17180</v>
      </c>
      <c r="F176" s="3">
        <v>1500</v>
      </c>
      <c r="G176" s="3">
        <v>0</v>
      </c>
      <c r="H176" s="3">
        <v>1030</v>
      </c>
      <c r="I176" s="3">
        <v>19710</v>
      </c>
      <c r="J176" s="3">
        <v>19710</v>
      </c>
    </row>
    <row r="177" spans="1:10" x14ac:dyDescent="0.3">
      <c r="A177" t="s">
        <v>181</v>
      </c>
      <c r="C177" t="s">
        <v>106</v>
      </c>
      <c r="D177" s="3" t="s">
        <v>11</v>
      </c>
      <c r="E177" s="3">
        <v>2420</v>
      </c>
      <c r="F177" s="3">
        <v>210</v>
      </c>
      <c r="G177" s="3">
        <v>0</v>
      </c>
      <c r="H177" s="3">
        <v>140</v>
      </c>
      <c r="I177" s="3">
        <v>2770</v>
      </c>
      <c r="J177" s="3">
        <v>2770</v>
      </c>
    </row>
    <row r="178" spans="1:10" x14ac:dyDescent="0.3">
      <c r="A178" t="s">
        <v>182</v>
      </c>
      <c r="C178" t="s">
        <v>106</v>
      </c>
      <c r="D178" s="3" t="s">
        <v>13</v>
      </c>
      <c r="E178" s="3">
        <v>8170</v>
      </c>
      <c r="F178" s="3">
        <v>710</v>
      </c>
      <c r="G178" s="3">
        <v>0</v>
      </c>
      <c r="H178" s="3">
        <v>490</v>
      </c>
      <c r="I178" s="3">
        <v>9370</v>
      </c>
      <c r="J178" s="3">
        <v>9700</v>
      </c>
    </row>
    <row r="179" spans="1:10" x14ac:dyDescent="0.3">
      <c r="A179" t="s">
        <v>184</v>
      </c>
      <c r="B179" t="s">
        <v>248</v>
      </c>
      <c r="C179" t="s">
        <v>106</v>
      </c>
      <c r="D179" s="3" t="s">
        <v>36</v>
      </c>
      <c r="J179" s="3">
        <v>20540</v>
      </c>
    </row>
    <row r="180" spans="1:10" x14ac:dyDescent="0.3">
      <c r="A180" t="s">
        <v>185</v>
      </c>
      <c r="C180" t="s">
        <v>106</v>
      </c>
      <c r="D180" s="3" t="s">
        <v>36</v>
      </c>
      <c r="E180" s="3">
        <v>135260</v>
      </c>
      <c r="F180" s="3">
        <v>11780</v>
      </c>
      <c r="G180" s="3">
        <v>48910</v>
      </c>
      <c r="H180" s="3">
        <v>8080</v>
      </c>
      <c r="I180" s="3">
        <v>204030</v>
      </c>
      <c r="J180" s="3">
        <v>217956</v>
      </c>
    </row>
    <row r="181" spans="1:10" x14ac:dyDescent="0.3">
      <c r="A181" t="s">
        <v>186</v>
      </c>
      <c r="C181" t="s">
        <v>106</v>
      </c>
      <c r="D181" s="3" t="s">
        <v>36</v>
      </c>
      <c r="E181" s="3">
        <v>24280</v>
      </c>
      <c r="F181" s="3">
        <v>2110</v>
      </c>
      <c r="G181" s="3">
        <v>0</v>
      </c>
      <c r="H181" s="3">
        <v>1450</v>
      </c>
      <c r="I181" s="3">
        <v>27840</v>
      </c>
      <c r="J181" s="3">
        <v>30238</v>
      </c>
    </row>
    <row r="182" spans="1:10" x14ac:dyDescent="0.3">
      <c r="A182" t="s">
        <v>187</v>
      </c>
      <c r="C182" t="s">
        <v>106</v>
      </c>
      <c r="D182" s="3" t="s">
        <v>36</v>
      </c>
      <c r="E182" s="3">
        <v>161880</v>
      </c>
      <c r="F182" s="3">
        <v>14100</v>
      </c>
      <c r="G182" s="3">
        <v>80060</v>
      </c>
      <c r="H182" s="3">
        <v>9670</v>
      </c>
      <c r="I182" s="3">
        <v>265710</v>
      </c>
      <c r="J182" s="3">
        <v>274001</v>
      </c>
    </row>
    <row r="183" spans="1:10" x14ac:dyDescent="0.3">
      <c r="A183" t="s">
        <v>188</v>
      </c>
      <c r="B183" t="s">
        <v>248</v>
      </c>
      <c r="C183" t="s">
        <v>106</v>
      </c>
      <c r="D183" s="3" t="s">
        <v>36</v>
      </c>
      <c r="J183" s="3">
        <v>22434</v>
      </c>
    </row>
    <row r="184" spans="1:10" x14ac:dyDescent="0.3">
      <c r="A184" t="s">
        <v>189</v>
      </c>
      <c r="C184" t="s">
        <v>106</v>
      </c>
      <c r="D184" s="3" t="s">
        <v>11</v>
      </c>
      <c r="E184" s="3">
        <v>272700</v>
      </c>
      <c r="F184" s="3">
        <v>23740</v>
      </c>
      <c r="G184" s="3">
        <v>167140</v>
      </c>
      <c r="H184" s="3">
        <v>16280</v>
      </c>
      <c r="I184" s="3">
        <v>479860</v>
      </c>
      <c r="J184" s="3">
        <v>494486</v>
      </c>
    </row>
    <row r="185" spans="1:10" x14ac:dyDescent="0.3">
      <c r="A185" t="s">
        <v>190</v>
      </c>
      <c r="B185" t="s">
        <v>248</v>
      </c>
      <c r="C185" t="s">
        <v>106</v>
      </c>
      <c r="D185" s="3" t="s">
        <v>11</v>
      </c>
      <c r="J185" s="3">
        <v>17400</v>
      </c>
    </row>
    <row r="186" spans="1:10" x14ac:dyDescent="0.3">
      <c r="A186" t="s">
        <v>191</v>
      </c>
      <c r="C186" t="s">
        <v>106</v>
      </c>
      <c r="D186" s="3" t="s">
        <v>11</v>
      </c>
      <c r="E186" s="3">
        <v>144400</v>
      </c>
      <c r="F186" s="3">
        <v>12570</v>
      </c>
      <c r="G186" s="3">
        <v>69520</v>
      </c>
      <c r="H186" s="3">
        <v>8620</v>
      </c>
      <c r="I186" s="3">
        <v>235110</v>
      </c>
      <c r="J186" s="3">
        <v>238800</v>
      </c>
    </row>
    <row r="187" spans="1:10" x14ac:dyDescent="0.3">
      <c r="A187" t="s">
        <v>192</v>
      </c>
      <c r="C187" t="s">
        <v>106</v>
      </c>
      <c r="D187" s="3" t="s">
        <v>13</v>
      </c>
      <c r="E187" s="3">
        <v>4290</v>
      </c>
      <c r="F187" s="3">
        <v>370</v>
      </c>
      <c r="G187" s="3">
        <v>0</v>
      </c>
      <c r="H187" s="3">
        <v>260</v>
      </c>
      <c r="I187" s="3">
        <v>4920</v>
      </c>
      <c r="J187" s="3">
        <v>4920</v>
      </c>
    </row>
    <row r="188" spans="1:10" x14ac:dyDescent="0.3">
      <c r="A188" t="s">
        <v>193</v>
      </c>
      <c r="C188" t="s">
        <v>106</v>
      </c>
      <c r="D188" s="3" t="s">
        <v>13</v>
      </c>
      <c r="E188" s="3">
        <v>46650</v>
      </c>
      <c r="F188" s="3">
        <v>4060</v>
      </c>
      <c r="G188" s="3">
        <v>14830</v>
      </c>
      <c r="H188" s="3">
        <v>2790</v>
      </c>
      <c r="I188" s="3">
        <v>68330</v>
      </c>
      <c r="J188" s="3">
        <v>68330</v>
      </c>
    </row>
    <row r="189" spans="1:10" x14ac:dyDescent="0.3">
      <c r="A189" t="s">
        <v>194</v>
      </c>
      <c r="C189" t="s">
        <v>106</v>
      </c>
      <c r="D189" s="3" t="s">
        <v>11</v>
      </c>
      <c r="E189" s="3">
        <v>46610</v>
      </c>
      <c r="F189" s="3">
        <v>4060</v>
      </c>
      <c r="G189" s="3">
        <v>0</v>
      </c>
      <c r="H189" s="3">
        <v>2780</v>
      </c>
      <c r="I189" s="3">
        <v>53450</v>
      </c>
      <c r="J189" s="3">
        <v>53450</v>
      </c>
    </row>
    <row r="190" spans="1:10" x14ac:dyDescent="0.3">
      <c r="A190" t="s">
        <v>195</v>
      </c>
      <c r="C190" t="s">
        <v>106</v>
      </c>
      <c r="D190" s="3" t="s">
        <v>10</v>
      </c>
      <c r="E190" s="3">
        <v>8170</v>
      </c>
      <c r="F190" s="3">
        <v>710</v>
      </c>
      <c r="G190" s="3">
        <v>0</v>
      </c>
      <c r="H190" s="3">
        <v>490</v>
      </c>
      <c r="I190" s="3">
        <v>9370</v>
      </c>
      <c r="J190" s="3">
        <v>9370</v>
      </c>
    </row>
    <row r="191" spans="1:10" x14ac:dyDescent="0.3">
      <c r="A191" t="s">
        <v>196</v>
      </c>
      <c r="C191" t="s">
        <v>106</v>
      </c>
      <c r="D191" s="3" t="s">
        <v>108</v>
      </c>
      <c r="E191" s="3">
        <v>8170</v>
      </c>
      <c r="F191" s="3">
        <v>710</v>
      </c>
      <c r="G191" s="3">
        <v>0</v>
      </c>
      <c r="H191" s="3">
        <v>490</v>
      </c>
      <c r="I191" s="3">
        <v>9370</v>
      </c>
      <c r="J191" s="3">
        <v>9818</v>
      </c>
    </row>
    <row r="192" spans="1:10" x14ac:dyDescent="0.3">
      <c r="A192" t="s">
        <v>197</v>
      </c>
      <c r="C192" t="s">
        <v>106</v>
      </c>
      <c r="D192" s="3" t="s">
        <v>11</v>
      </c>
      <c r="E192" s="3">
        <v>10320</v>
      </c>
      <c r="F192" s="3">
        <v>900</v>
      </c>
      <c r="G192" s="3">
        <v>0</v>
      </c>
      <c r="H192" s="3">
        <v>620</v>
      </c>
      <c r="I192" s="3">
        <v>11840</v>
      </c>
      <c r="J192" s="3">
        <v>11840</v>
      </c>
    </row>
    <row r="193" spans="1:10" x14ac:dyDescent="0.3">
      <c r="A193" t="s">
        <v>198</v>
      </c>
      <c r="C193" t="s">
        <v>106</v>
      </c>
      <c r="D193" s="3" t="s">
        <v>11</v>
      </c>
      <c r="E193" s="3">
        <v>2420</v>
      </c>
      <c r="F193" s="3">
        <v>210</v>
      </c>
      <c r="G193" s="3">
        <v>0</v>
      </c>
      <c r="H193" s="3">
        <v>140</v>
      </c>
      <c r="I193" s="3">
        <v>2770</v>
      </c>
      <c r="J193" s="3">
        <v>2770</v>
      </c>
    </row>
    <row r="194" spans="1:10" x14ac:dyDescent="0.3">
      <c r="A194" t="s">
        <v>199</v>
      </c>
      <c r="C194" t="s">
        <v>106</v>
      </c>
      <c r="D194" s="3" t="s">
        <v>11</v>
      </c>
      <c r="E194" s="3">
        <v>32530</v>
      </c>
      <c r="F194" s="3">
        <v>2830</v>
      </c>
      <c r="G194" s="3">
        <v>0</v>
      </c>
      <c r="H194" s="3">
        <v>1940</v>
      </c>
      <c r="I194" s="3">
        <v>37300</v>
      </c>
      <c r="J194" s="3">
        <v>37300</v>
      </c>
    </row>
    <row r="195" spans="1:10" x14ac:dyDescent="0.3">
      <c r="A195" t="s">
        <v>200</v>
      </c>
      <c r="C195" t="s">
        <v>106</v>
      </c>
      <c r="D195" s="3" t="s">
        <v>11</v>
      </c>
      <c r="E195" s="3">
        <v>20960</v>
      </c>
      <c r="F195" s="3">
        <v>1830</v>
      </c>
      <c r="G195" s="3">
        <v>0</v>
      </c>
      <c r="H195" s="3">
        <v>1250</v>
      </c>
      <c r="I195" s="3">
        <v>24040</v>
      </c>
      <c r="J195" s="3">
        <v>24040</v>
      </c>
    </row>
    <row r="196" spans="1:10" x14ac:dyDescent="0.3">
      <c r="A196" t="s">
        <v>201</v>
      </c>
      <c r="C196" t="s">
        <v>106</v>
      </c>
      <c r="D196" s="3" t="s">
        <v>11</v>
      </c>
      <c r="E196" s="3">
        <v>6080</v>
      </c>
      <c r="F196" s="3">
        <v>530</v>
      </c>
      <c r="G196" s="3">
        <v>0</v>
      </c>
      <c r="H196" s="3">
        <v>360</v>
      </c>
      <c r="I196" s="3">
        <v>6970</v>
      </c>
      <c r="J196" s="3">
        <v>6970</v>
      </c>
    </row>
    <row r="197" spans="1:10" x14ac:dyDescent="0.3">
      <c r="A197" t="s">
        <v>202</v>
      </c>
      <c r="C197" t="s">
        <v>106</v>
      </c>
      <c r="D197" s="3" t="s">
        <v>11</v>
      </c>
      <c r="E197" s="3">
        <v>159700</v>
      </c>
      <c r="F197" s="3">
        <v>13910</v>
      </c>
      <c r="G197" s="3">
        <v>73560</v>
      </c>
      <c r="H197" s="3">
        <v>9540</v>
      </c>
      <c r="I197" s="3">
        <v>256710</v>
      </c>
      <c r="J197" s="3">
        <v>256710</v>
      </c>
    </row>
    <row r="198" spans="1:10" x14ac:dyDescent="0.3">
      <c r="A198" t="s">
        <v>203</v>
      </c>
      <c r="B198" t="s">
        <v>248</v>
      </c>
      <c r="C198" t="s">
        <v>106</v>
      </c>
      <c r="D198" s="3" t="s">
        <v>11</v>
      </c>
      <c r="J198" s="3">
        <v>17400</v>
      </c>
    </row>
    <row r="199" spans="1:10" x14ac:dyDescent="0.3">
      <c r="A199" t="s">
        <v>204</v>
      </c>
      <c r="C199" t="s">
        <v>106</v>
      </c>
      <c r="D199" s="3" t="s">
        <v>91</v>
      </c>
      <c r="E199" s="3">
        <v>183030</v>
      </c>
      <c r="F199" s="3">
        <v>15940</v>
      </c>
      <c r="G199" s="3">
        <v>103610</v>
      </c>
      <c r="H199" s="3">
        <v>10930</v>
      </c>
      <c r="I199" s="3">
        <v>313510</v>
      </c>
      <c r="J199" s="3">
        <v>347996</v>
      </c>
    </row>
    <row r="200" spans="1:10" x14ac:dyDescent="0.3">
      <c r="A200" t="s">
        <v>205</v>
      </c>
      <c r="B200" t="s">
        <v>248</v>
      </c>
      <c r="C200" t="s">
        <v>106</v>
      </c>
      <c r="D200" s="3" t="s">
        <v>91</v>
      </c>
      <c r="J200" s="3">
        <v>25340</v>
      </c>
    </row>
    <row r="201" spans="1:10" x14ac:dyDescent="0.3">
      <c r="A201" t="s">
        <v>206</v>
      </c>
      <c r="C201" t="s">
        <v>106</v>
      </c>
      <c r="D201" s="3" t="s">
        <v>11</v>
      </c>
      <c r="E201" s="3">
        <v>1640</v>
      </c>
      <c r="F201" s="3">
        <v>140</v>
      </c>
      <c r="G201" s="3">
        <v>0</v>
      </c>
      <c r="H201" s="3">
        <v>100</v>
      </c>
      <c r="I201" s="3">
        <v>1880</v>
      </c>
      <c r="J201" s="3">
        <v>1880</v>
      </c>
    </row>
    <row r="202" spans="1:10" x14ac:dyDescent="0.3">
      <c r="A202" t="s">
        <v>207</v>
      </c>
      <c r="C202" t="s">
        <v>106</v>
      </c>
      <c r="D202" s="3" t="s">
        <v>11</v>
      </c>
      <c r="E202" s="3">
        <v>1640</v>
      </c>
      <c r="F202" s="3">
        <v>140</v>
      </c>
      <c r="G202" s="3">
        <v>0</v>
      </c>
      <c r="H202" s="3">
        <v>100</v>
      </c>
      <c r="I202" s="3">
        <v>1880</v>
      </c>
      <c r="J202" s="3">
        <v>1880</v>
      </c>
    </row>
    <row r="203" spans="1:10" x14ac:dyDescent="0.3">
      <c r="A203" t="s">
        <v>208</v>
      </c>
      <c r="B203" t="s">
        <v>248</v>
      </c>
      <c r="C203" t="s">
        <v>106</v>
      </c>
      <c r="D203" s="3" t="s">
        <v>11</v>
      </c>
      <c r="J203" s="3">
        <v>17400</v>
      </c>
    </row>
    <row r="204" spans="1:10" x14ac:dyDescent="0.3">
      <c r="A204" t="s">
        <v>209</v>
      </c>
      <c r="C204" t="s">
        <v>106</v>
      </c>
      <c r="D204" s="3" t="s">
        <v>36</v>
      </c>
      <c r="E204" s="3">
        <v>8170</v>
      </c>
      <c r="F204" s="3">
        <v>710</v>
      </c>
      <c r="G204" s="3">
        <v>0</v>
      </c>
      <c r="H204" s="3">
        <v>490</v>
      </c>
      <c r="I204" s="3">
        <v>9370</v>
      </c>
      <c r="J204" s="3">
        <v>10187</v>
      </c>
    </row>
    <row r="205" spans="1:10" x14ac:dyDescent="0.3">
      <c r="A205" t="s">
        <v>210</v>
      </c>
      <c r="C205" t="s">
        <v>211</v>
      </c>
      <c r="D205" s="3" t="s">
        <v>36</v>
      </c>
      <c r="E205" s="3">
        <v>21160</v>
      </c>
      <c r="F205" s="3">
        <v>3400</v>
      </c>
      <c r="G205" s="3">
        <v>1080</v>
      </c>
      <c r="H205" s="3">
        <v>1220</v>
      </c>
      <c r="I205" s="3">
        <v>26860</v>
      </c>
      <c r="J205" s="3">
        <v>28976</v>
      </c>
    </row>
    <row r="206" spans="1:10" x14ac:dyDescent="0.3">
      <c r="A206" t="s">
        <v>212</v>
      </c>
      <c r="C206" t="s">
        <v>211</v>
      </c>
      <c r="D206" s="3" t="s">
        <v>13</v>
      </c>
      <c r="E206" s="3">
        <v>12310</v>
      </c>
      <c r="F206" s="3">
        <v>1980</v>
      </c>
      <c r="G206" s="3">
        <v>630</v>
      </c>
      <c r="H206" s="3">
        <v>710</v>
      </c>
      <c r="I206" s="3">
        <v>15630</v>
      </c>
      <c r="J206" s="3">
        <v>17170</v>
      </c>
    </row>
    <row r="207" spans="1:10" x14ac:dyDescent="0.3">
      <c r="A207" t="s">
        <v>213</v>
      </c>
      <c r="C207" t="s">
        <v>211</v>
      </c>
      <c r="D207" s="3" t="s">
        <v>13</v>
      </c>
      <c r="E207" s="3">
        <v>55200</v>
      </c>
      <c r="F207" s="3">
        <v>8880</v>
      </c>
      <c r="G207" s="3">
        <v>2820</v>
      </c>
      <c r="H207" s="3">
        <v>3170</v>
      </c>
      <c r="I207" s="3">
        <v>70070</v>
      </c>
      <c r="J207" s="3">
        <v>70070</v>
      </c>
    </row>
    <row r="208" spans="1:10" x14ac:dyDescent="0.3">
      <c r="A208" t="s">
        <v>214</v>
      </c>
      <c r="C208" t="s">
        <v>211</v>
      </c>
      <c r="D208" s="3" t="s">
        <v>13</v>
      </c>
      <c r="E208" s="3">
        <v>41210</v>
      </c>
      <c r="F208" s="3">
        <v>6630</v>
      </c>
      <c r="G208" s="3">
        <v>2100</v>
      </c>
      <c r="H208" s="3">
        <v>2370</v>
      </c>
      <c r="I208" s="3">
        <v>52310</v>
      </c>
      <c r="J208" s="3">
        <v>63631</v>
      </c>
    </row>
    <row r="209" spans="1:10" x14ac:dyDescent="0.3">
      <c r="A209" t="s">
        <v>215</v>
      </c>
      <c r="C209" t="s">
        <v>211</v>
      </c>
      <c r="D209" s="3" t="s">
        <v>36</v>
      </c>
      <c r="E209" s="3">
        <v>132620</v>
      </c>
      <c r="F209" s="3">
        <v>21330</v>
      </c>
      <c r="G209" s="3">
        <v>8050</v>
      </c>
      <c r="H209" s="3">
        <v>7630</v>
      </c>
      <c r="I209" s="3">
        <v>169630</v>
      </c>
      <c r="J209" s="3">
        <v>182892</v>
      </c>
    </row>
    <row r="210" spans="1:10" x14ac:dyDescent="0.3">
      <c r="A210" t="s">
        <v>216</v>
      </c>
      <c r="C210" t="s">
        <v>211</v>
      </c>
      <c r="D210" s="3" t="s">
        <v>11</v>
      </c>
      <c r="E210" s="3">
        <v>100900</v>
      </c>
      <c r="F210" s="3">
        <v>16230</v>
      </c>
      <c r="G210" s="3">
        <v>6130</v>
      </c>
      <c r="H210" s="3">
        <v>5800</v>
      </c>
      <c r="I210" s="3">
        <v>129060</v>
      </c>
      <c r="J210" s="3">
        <v>129060</v>
      </c>
    </row>
    <row r="211" spans="1:10" x14ac:dyDescent="0.3">
      <c r="A211" t="s">
        <v>406</v>
      </c>
      <c r="C211" t="s">
        <v>211</v>
      </c>
      <c r="D211" s="3" t="s">
        <v>10</v>
      </c>
      <c r="E211" s="3">
        <v>107980</v>
      </c>
      <c r="F211" s="3">
        <v>17370</v>
      </c>
      <c r="G211" s="3">
        <v>6560</v>
      </c>
      <c r="H211" s="3">
        <v>6210</v>
      </c>
      <c r="I211" s="3">
        <v>138120</v>
      </c>
      <c r="J211" s="3">
        <v>138120</v>
      </c>
    </row>
    <row r="212" spans="1:10" x14ac:dyDescent="0.3">
      <c r="A212" t="s">
        <v>217</v>
      </c>
      <c r="C212" t="s">
        <v>211</v>
      </c>
      <c r="D212" s="3" t="s">
        <v>10</v>
      </c>
      <c r="E212" s="3">
        <v>50760</v>
      </c>
      <c r="F212" s="3">
        <v>8160</v>
      </c>
      <c r="G212" s="3">
        <v>2590</v>
      </c>
      <c r="H212" s="3">
        <v>2920</v>
      </c>
      <c r="I212" s="3">
        <v>64430</v>
      </c>
      <c r="J212" s="3">
        <v>64430</v>
      </c>
    </row>
    <row r="213" spans="1:10" x14ac:dyDescent="0.3">
      <c r="A213" t="s">
        <v>218</v>
      </c>
      <c r="C213" t="s">
        <v>211</v>
      </c>
      <c r="D213" s="3" t="s">
        <v>11</v>
      </c>
      <c r="E213" s="3">
        <v>127010</v>
      </c>
      <c r="F213" s="3">
        <v>20430</v>
      </c>
      <c r="G213" s="3">
        <v>7710</v>
      </c>
      <c r="H213" s="3">
        <v>7300</v>
      </c>
      <c r="I213" s="3">
        <v>162450</v>
      </c>
      <c r="J213" s="3">
        <v>162450</v>
      </c>
    </row>
    <row r="214" spans="1:10" x14ac:dyDescent="0.3">
      <c r="A214" t="s">
        <v>219</v>
      </c>
      <c r="C214" t="s">
        <v>211</v>
      </c>
      <c r="D214" s="3" t="s">
        <v>11</v>
      </c>
      <c r="E214" s="3">
        <v>118870</v>
      </c>
      <c r="F214" s="3">
        <v>19120</v>
      </c>
      <c r="G214" s="3">
        <v>7220</v>
      </c>
      <c r="H214" s="3">
        <v>6840</v>
      </c>
      <c r="I214" s="3">
        <v>152050</v>
      </c>
      <c r="J214" s="3">
        <v>152050</v>
      </c>
    </row>
    <row r="215" spans="1:10" x14ac:dyDescent="0.3">
      <c r="A215" t="s">
        <v>220</v>
      </c>
      <c r="C215" t="s">
        <v>211</v>
      </c>
      <c r="D215" s="3" t="s">
        <v>11</v>
      </c>
      <c r="E215" s="3">
        <v>155780</v>
      </c>
      <c r="F215" s="3">
        <v>25060</v>
      </c>
      <c r="G215" s="3">
        <v>9460</v>
      </c>
      <c r="H215" s="3">
        <v>8960</v>
      </c>
      <c r="I215" s="3">
        <v>199260</v>
      </c>
      <c r="J215" s="3">
        <v>199260</v>
      </c>
    </row>
    <row r="216" spans="1:10" x14ac:dyDescent="0.3">
      <c r="A216" t="s">
        <v>221</v>
      </c>
      <c r="C216" t="s">
        <v>211</v>
      </c>
      <c r="D216" s="3" t="s">
        <v>11</v>
      </c>
      <c r="E216" s="3">
        <v>321780</v>
      </c>
      <c r="F216" s="3">
        <v>51760</v>
      </c>
      <c r="G216" s="3">
        <v>19540</v>
      </c>
      <c r="H216" s="3">
        <v>18510</v>
      </c>
      <c r="I216" s="3">
        <v>411590</v>
      </c>
      <c r="J216" s="3">
        <v>411590</v>
      </c>
    </row>
    <row r="217" spans="1:10" x14ac:dyDescent="0.3">
      <c r="A217" t="s">
        <v>222</v>
      </c>
      <c r="C217" t="s">
        <v>211</v>
      </c>
      <c r="D217" s="3" t="s">
        <v>36</v>
      </c>
      <c r="E217" s="3">
        <v>31390</v>
      </c>
      <c r="F217" s="3">
        <v>5050</v>
      </c>
      <c r="G217" s="3">
        <v>1600</v>
      </c>
      <c r="H217" s="3">
        <v>1810</v>
      </c>
      <c r="I217" s="3">
        <v>39850</v>
      </c>
      <c r="J217" s="3">
        <v>42989</v>
      </c>
    </row>
    <row r="218" spans="1:10" x14ac:dyDescent="0.3">
      <c r="A218" t="s">
        <v>223</v>
      </c>
      <c r="C218" t="s">
        <v>211</v>
      </c>
      <c r="D218" s="3" t="s">
        <v>10</v>
      </c>
      <c r="E218" s="3">
        <v>135250</v>
      </c>
      <c r="F218" s="3">
        <v>21750</v>
      </c>
      <c r="G218" s="3">
        <v>8210</v>
      </c>
      <c r="H218" s="3">
        <v>7780</v>
      </c>
      <c r="I218" s="3">
        <v>172990</v>
      </c>
      <c r="J218" s="3">
        <v>172990</v>
      </c>
    </row>
    <row r="219" spans="1:10" x14ac:dyDescent="0.3">
      <c r="A219" t="s">
        <v>224</v>
      </c>
      <c r="C219" t="s">
        <v>211</v>
      </c>
      <c r="D219" s="3" t="s">
        <v>11</v>
      </c>
      <c r="E219" s="3">
        <v>157440</v>
      </c>
      <c r="F219" s="3">
        <v>25320</v>
      </c>
      <c r="G219" s="3">
        <v>9560</v>
      </c>
      <c r="H219" s="3">
        <v>9050</v>
      </c>
      <c r="I219" s="3">
        <v>201370</v>
      </c>
      <c r="J219" s="3">
        <v>201370</v>
      </c>
    </row>
    <row r="220" spans="1:10" x14ac:dyDescent="0.3">
      <c r="A220" t="s">
        <v>225</v>
      </c>
      <c r="C220" t="s">
        <v>211</v>
      </c>
      <c r="D220" s="3" t="s">
        <v>13</v>
      </c>
      <c r="E220" s="3">
        <v>215500</v>
      </c>
      <c r="F220" s="3">
        <v>34660</v>
      </c>
      <c r="G220" s="3">
        <v>13090</v>
      </c>
      <c r="H220" s="3">
        <v>12390</v>
      </c>
      <c r="I220" s="3">
        <v>275640</v>
      </c>
      <c r="J220" s="3">
        <v>297190</v>
      </c>
    </row>
    <row r="221" spans="1:10" x14ac:dyDescent="0.3">
      <c r="A221" t="s">
        <v>226</v>
      </c>
      <c r="C221" t="s">
        <v>211</v>
      </c>
      <c r="D221" s="3" t="s">
        <v>11</v>
      </c>
      <c r="E221" s="3">
        <v>149180</v>
      </c>
      <c r="F221" s="3">
        <v>23990</v>
      </c>
      <c r="G221" s="3">
        <v>7620</v>
      </c>
      <c r="H221" s="3">
        <v>8580</v>
      </c>
      <c r="I221" s="3">
        <v>189370</v>
      </c>
      <c r="J221" s="3">
        <v>189370</v>
      </c>
    </row>
    <row r="222" spans="1:10" x14ac:dyDescent="0.3">
      <c r="A222" t="s">
        <v>227</v>
      </c>
      <c r="C222" t="s">
        <v>211</v>
      </c>
      <c r="D222" s="3" t="s">
        <v>11</v>
      </c>
      <c r="E222" s="3">
        <v>58100</v>
      </c>
      <c r="F222" s="3">
        <v>9340</v>
      </c>
      <c r="G222" s="3">
        <v>0</v>
      </c>
      <c r="H222" s="3">
        <v>3340</v>
      </c>
      <c r="I222" s="3">
        <v>70780</v>
      </c>
      <c r="J222" s="3">
        <v>70780</v>
      </c>
    </row>
    <row r="223" spans="1:10" x14ac:dyDescent="0.3">
      <c r="A223" t="s">
        <v>228</v>
      </c>
      <c r="C223" t="s">
        <v>211</v>
      </c>
      <c r="D223" s="3" t="s">
        <v>36</v>
      </c>
      <c r="E223" s="3">
        <v>56510</v>
      </c>
      <c r="F223" s="3">
        <v>9090</v>
      </c>
      <c r="G223" s="3">
        <v>0</v>
      </c>
      <c r="H223" s="3">
        <v>3250</v>
      </c>
      <c r="I223" s="3">
        <v>68850</v>
      </c>
      <c r="J223" s="3">
        <v>74501</v>
      </c>
    </row>
    <row r="224" spans="1:10" x14ac:dyDescent="0.3">
      <c r="A224" t="s">
        <v>229</v>
      </c>
      <c r="C224" t="s">
        <v>211</v>
      </c>
      <c r="D224" s="3" t="s">
        <v>11</v>
      </c>
      <c r="E224" s="3">
        <v>146220</v>
      </c>
      <c r="F224" s="3">
        <v>23520</v>
      </c>
      <c r="G224" s="3">
        <v>8880</v>
      </c>
      <c r="H224" s="3">
        <v>8410</v>
      </c>
      <c r="I224" s="3">
        <v>187030</v>
      </c>
      <c r="J224" s="3">
        <v>201652</v>
      </c>
    </row>
    <row r="225" spans="1:10" x14ac:dyDescent="0.3">
      <c r="A225" t="s">
        <v>230</v>
      </c>
      <c r="C225" t="s">
        <v>211</v>
      </c>
      <c r="D225" s="3" t="s">
        <v>11</v>
      </c>
      <c r="E225" s="3">
        <v>56190</v>
      </c>
      <c r="F225" s="3">
        <v>9040</v>
      </c>
      <c r="G225" s="3">
        <v>0</v>
      </c>
      <c r="H225" s="3">
        <v>3230</v>
      </c>
      <c r="I225" s="3">
        <v>68460</v>
      </c>
      <c r="J225" s="3">
        <v>68460</v>
      </c>
    </row>
    <row r="226" spans="1:10" x14ac:dyDescent="0.3">
      <c r="A226" t="s">
        <v>231</v>
      </c>
      <c r="C226" t="s">
        <v>211</v>
      </c>
      <c r="D226" s="3" t="s">
        <v>10</v>
      </c>
      <c r="E226" s="3">
        <v>59650</v>
      </c>
      <c r="F226" s="3">
        <v>9590</v>
      </c>
      <c r="G226" s="3">
        <v>3050</v>
      </c>
      <c r="H226" s="3">
        <v>3430</v>
      </c>
      <c r="I226" s="3">
        <v>75720</v>
      </c>
      <c r="J226" s="3">
        <v>75720</v>
      </c>
    </row>
    <row r="227" spans="1:10" x14ac:dyDescent="0.3">
      <c r="A227" t="s">
        <v>232</v>
      </c>
      <c r="C227" t="s">
        <v>211</v>
      </c>
      <c r="D227" s="3" t="s">
        <v>13</v>
      </c>
      <c r="E227" s="3">
        <v>38490</v>
      </c>
      <c r="F227" s="3">
        <v>6190</v>
      </c>
      <c r="G227" s="3">
        <v>1970</v>
      </c>
      <c r="H227" s="3">
        <v>2210</v>
      </c>
      <c r="I227" s="3">
        <v>48860</v>
      </c>
      <c r="J227" s="3">
        <v>48860</v>
      </c>
    </row>
    <row r="228" spans="1:10" x14ac:dyDescent="0.3">
      <c r="A228" t="s">
        <v>233</v>
      </c>
      <c r="C228" t="s">
        <v>234</v>
      </c>
      <c r="D228" s="3" t="s">
        <v>108</v>
      </c>
      <c r="E228" s="3">
        <v>136400</v>
      </c>
      <c r="F228" s="3">
        <v>4900</v>
      </c>
      <c r="G228" s="3">
        <v>0</v>
      </c>
      <c r="H228" s="3">
        <v>6920</v>
      </c>
      <c r="I228" s="3">
        <v>148220</v>
      </c>
      <c r="J228" s="3">
        <v>154220</v>
      </c>
    </row>
    <row r="230" spans="1:10" x14ac:dyDescent="0.3">
      <c r="A230">
        <f>COUNTA(A2:A228)</f>
        <v>227</v>
      </c>
    </row>
    <row r="231" spans="1:10" x14ac:dyDescent="0.3">
      <c r="A231" s="15" t="s">
        <v>244</v>
      </c>
    </row>
    <row r="232" spans="1:10" x14ac:dyDescent="0.3">
      <c r="A232" t="s">
        <v>46</v>
      </c>
      <c r="C232" t="s">
        <v>34</v>
      </c>
      <c r="D232" s="3" t="s">
        <v>11</v>
      </c>
      <c r="E232" s="3">
        <v>15440</v>
      </c>
      <c r="F232" s="3">
        <v>810</v>
      </c>
      <c r="G232" s="3">
        <v>0</v>
      </c>
      <c r="H232" s="3">
        <v>0</v>
      </c>
      <c r="I232" s="3">
        <v>16250</v>
      </c>
      <c r="J232" s="3">
        <v>8400</v>
      </c>
    </row>
    <row r="233" spans="1:10" x14ac:dyDescent="0.3">
      <c r="A233" t="s">
        <v>47</v>
      </c>
      <c r="C233" t="s">
        <v>34</v>
      </c>
      <c r="D233" s="3" t="s">
        <v>11</v>
      </c>
      <c r="E233" s="3">
        <v>6350</v>
      </c>
      <c r="F233" s="3">
        <v>330</v>
      </c>
      <c r="G233" s="3">
        <v>0</v>
      </c>
      <c r="H233" s="3">
        <v>0</v>
      </c>
      <c r="I233" s="3">
        <v>6680</v>
      </c>
      <c r="J233" s="3">
        <v>600</v>
      </c>
    </row>
    <row r="234" spans="1:10" x14ac:dyDescent="0.3">
      <c r="A234" t="s">
        <v>81</v>
      </c>
      <c r="C234" t="s">
        <v>82</v>
      </c>
      <c r="D234" s="3" t="s">
        <v>11</v>
      </c>
      <c r="E234" s="3">
        <v>734270</v>
      </c>
      <c r="F234" s="3">
        <v>-5910</v>
      </c>
      <c r="G234" s="3">
        <v>0</v>
      </c>
      <c r="H234" s="3">
        <v>48930</v>
      </c>
      <c r="I234" s="3">
        <v>777290</v>
      </c>
      <c r="J234" s="3">
        <v>855000</v>
      </c>
    </row>
    <row r="237" spans="1:10" x14ac:dyDescent="0.3">
      <c r="A237" s="15" t="s">
        <v>276</v>
      </c>
    </row>
    <row r="238" spans="1:10" x14ac:dyDescent="0.3">
      <c r="A238" t="s">
        <v>41</v>
      </c>
      <c r="B238" t="s">
        <v>277</v>
      </c>
      <c r="C238" t="s">
        <v>34</v>
      </c>
      <c r="D238" s="3" t="s">
        <v>10</v>
      </c>
      <c r="E238" s="3">
        <v>0</v>
      </c>
      <c r="F238" s="3">
        <v>0</v>
      </c>
      <c r="G238" s="3">
        <v>0</v>
      </c>
      <c r="H238" s="3">
        <v>0</v>
      </c>
      <c r="I238" s="3">
        <v>0</v>
      </c>
    </row>
    <row r="239" spans="1:10" x14ac:dyDescent="0.3">
      <c r="A239" t="s">
        <v>15</v>
      </c>
      <c r="B239" t="s">
        <v>249</v>
      </c>
      <c r="C239" t="s">
        <v>9</v>
      </c>
      <c r="D239" s="3" t="s">
        <v>11</v>
      </c>
      <c r="E239" s="3">
        <v>19190</v>
      </c>
      <c r="F239" s="3">
        <v>4780</v>
      </c>
      <c r="G239" s="3">
        <v>0</v>
      </c>
      <c r="H239" s="3">
        <v>1080</v>
      </c>
      <c r="I239" s="3">
        <v>25050</v>
      </c>
    </row>
    <row r="240" spans="1:10" x14ac:dyDescent="0.3">
      <c r="A240" t="s">
        <v>21</v>
      </c>
      <c r="B240" t="s">
        <v>249</v>
      </c>
      <c r="C240" t="s">
        <v>9</v>
      </c>
      <c r="D240" s="3" t="s">
        <v>11</v>
      </c>
      <c r="E240" s="3">
        <v>76770</v>
      </c>
      <c r="F240" s="3">
        <v>19130</v>
      </c>
      <c r="G240" s="3">
        <v>0</v>
      </c>
      <c r="H240" s="3">
        <v>4320</v>
      </c>
      <c r="I240" s="3">
        <v>100220</v>
      </c>
    </row>
    <row r="241" spans="1:9" x14ac:dyDescent="0.3">
      <c r="A241" t="s">
        <v>95</v>
      </c>
      <c r="B241" t="s">
        <v>249</v>
      </c>
      <c r="C241" t="s">
        <v>84</v>
      </c>
      <c r="D241" s="3" t="s">
        <v>13</v>
      </c>
      <c r="E241" s="3">
        <v>9740</v>
      </c>
      <c r="F241" s="3">
        <v>610</v>
      </c>
      <c r="G241" s="3">
        <v>0</v>
      </c>
      <c r="H241" s="3">
        <v>550</v>
      </c>
      <c r="I241" s="3">
        <v>10900</v>
      </c>
    </row>
    <row r="242" spans="1:9" x14ac:dyDescent="0.3">
      <c r="A242" t="s">
        <v>109</v>
      </c>
      <c r="B242" t="s">
        <v>248</v>
      </c>
      <c r="C242" t="s">
        <v>106</v>
      </c>
      <c r="D242" s="3" t="s">
        <v>108</v>
      </c>
      <c r="E242" s="3">
        <v>11930</v>
      </c>
      <c r="F242" s="3">
        <v>1040</v>
      </c>
      <c r="G242" s="3">
        <v>3790</v>
      </c>
      <c r="H242" s="3">
        <v>710</v>
      </c>
      <c r="I242" s="3">
        <v>17470</v>
      </c>
    </row>
    <row r="243" spans="1:9" x14ac:dyDescent="0.3">
      <c r="A243" t="s">
        <v>111</v>
      </c>
      <c r="B243" t="s">
        <v>248</v>
      </c>
      <c r="C243" t="s">
        <v>106</v>
      </c>
      <c r="D243" s="3" t="s">
        <v>11</v>
      </c>
      <c r="E243" s="3">
        <v>11930</v>
      </c>
      <c r="F243" s="3">
        <v>1040</v>
      </c>
      <c r="G243" s="3">
        <v>3790</v>
      </c>
      <c r="H243" s="3">
        <v>710</v>
      </c>
      <c r="I243" s="3">
        <v>17470</v>
      </c>
    </row>
    <row r="244" spans="1:9" x14ac:dyDescent="0.3">
      <c r="A244" t="s">
        <v>113</v>
      </c>
      <c r="B244" t="s">
        <v>248</v>
      </c>
      <c r="C244" t="s">
        <v>106</v>
      </c>
      <c r="D244" s="3" t="s">
        <v>11</v>
      </c>
      <c r="E244" s="3">
        <v>11930</v>
      </c>
      <c r="F244" s="3">
        <v>1040</v>
      </c>
      <c r="G244" s="3">
        <v>3790</v>
      </c>
      <c r="H244" s="3">
        <v>710</v>
      </c>
      <c r="I244" s="3">
        <v>17470</v>
      </c>
    </row>
    <row r="245" spans="1:9" x14ac:dyDescent="0.3">
      <c r="A245" t="s">
        <v>114</v>
      </c>
      <c r="B245" t="s">
        <v>248</v>
      </c>
      <c r="C245" t="s">
        <v>106</v>
      </c>
      <c r="D245" s="3" t="s">
        <v>11</v>
      </c>
      <c r="E245" s="3">
        <v>11930</v>
      </c>
      <c r="F245" s="3">
        <v>1040</v>
      </c>
      <c r="G245" s="3">
        <v>3790</v>
      </c>
      <c r="H245" s="3">
        <v>710</v>
      </c>
      <c r="I245" s="3">
        <v>17470</v>
      </c>
    </row>
    <row r="246" spans="1:9" x14ac:dyDescent="0.3">
      <c r="A246" t="s">
        <v>119</v>
      </c>
      <c r="B246" t="s">
        <v>248</v>
      </c>
      <c r="C246" t="s">
        <v>106</v>
      </c>
      <c r="D246" s="3" t="s">
        <v>11</v>
      </c>
      <c r="E246" s="3">
        <v>11930</v>
      </c>
      <c r="F246" s="3">
        <v>1040</v>
      </c>
      <c r="G246" s="3">
        <v>3790</v>
      </c>
      <c r="H246" s="3">
        <v>710</v>
      </c>
      <c r="I246" s="3">
        <v>17470</v>
      </c>
    </row>
    <row r="247" spans="1:9" x14ac:dyDescent="0.3">
      <c r="A247" t="s">
        <v>125</v>
      </c>
      <c r="B247" t="s">
        <v>248</v>
      </c>
      <c r="C247" t="s">
        <v>106</v>
      </c>
      <c r="D247" s="3" t="s">
        <v>10</v>
      </c>
      <c r="E247" s="3">
        <v>11930</v>
      </c>
      <c r="F247" s="3">
        <v>1040</v>
      </c>
      <c r="G247" s="3">
        <v>3790</v>
      </c>
      <c r="H247" s="3">
        <v>710</v>
      </c>
      <c r="I247" s="3">
        <v>17470</v>
      </c>
    </row>
    <row r="248" spans="1:9" x14ac:dyDescent="0.3">
      <c r="A248" t="s">
        <v>128</v>
      </c>
      <c r="B248" t="s">
        <v>248</v>
      </c>
      <c r="C248" t="s">
        <v>106</v>
      </c>
      <c r="D248" s="3" t="s">
        <v>11</v>
      </c>
      <c r="E248" s="3">
        <v>11930</v>
      </c>
      <c r="F248" s="3">
        <v>1040</v>
      </c>
      <c r="G248" s="3">
        <v>3790</v>
      </c>
      <c r="H248" s="3">
        <v>710</v>
      </c>
      <c r="I248" s="3">
        <v>17470</v>
      </c>
    </row>
    <row r="249" spans="1:9" x14ac:dyDescent="0.3">
      <c r="A249" t="s">
        <v>130</v>
      </c>
      <c r="B249" t="s">
        <v>248</v>
      </c>
      <c r="C249" t="s">
        <v>106</v>
      </c>
      <c r="D249" s="3" t="s">
        <v>36</v>
      </c>
      <c r="E249" s="3">
        <v>11930</v>
      </c>
      <c r="F249" s="3">
        <v>1040</v>
      </c>
      <c r="G249" s="3">
        <v>3790</v>
      </c>
      <c r="H249" s="3">
        <v>710</v>
      </c>
      <c r="I249" s="3">
        <v>17470</v>
      </c>
    </row>
    <row r="250" spans="1:9" x14ac:dyDescent="0.3">
      <c r="A250" t="s">
        <v>132</v>
      </c>
      <c r="B250" t="s">
        <v>248</v>
      </c>
      <c r="C250" t="s">
        <v>106</v>
      </c>
      <c r="D250" s="3" t="s">
        <v>11</v>
      </c>
      <c r="E250" s="3">
        <v>11930</v>
      </c>
      <c r="F250" s="3">
        <v>1040</v>
      </c>
      <c r="G250" s="3">
        <v>3790</v>
      </c>
      <c r="H250" s="3">
        <v>710</v>
      </c>
      <c r="I250" s="3">
        <v>17470</v>
      </c>
    </row>
    <row r="251" spans="1:9" x14ac:dyDescent="0.3">
      <c r="A251" t="s">
        <v>134</v>
      </c>
      <c r="B251" t="s">
        <v>248</v>
      </c>
      <c r="C251" t="s">
        <v>106</v>
      </c>
      <c r="D251" s="3" t="s">
        <v>11</v>
      </c>
      <c r="E251" s="3">
        <v>11930</v>
      </c>
      <c r="F251" s="3">
        <v>1040</v>
      </c>
      <c r="G251" s="3">
        <v>3790</v>
      </c>
      <c r="H251" s="3">
        <v>710</v>
      </c>
      <c r="I251" s="3">
        <v>17470</v>
      </c>
    </row>
    <row r="252" spans="1:9" x14ac:dyDescent="0.3">
      <c r="A252" t="s">
        <v>137</v>
      </c>
      <c r="B252" t="s">
        <v>248</v>
      </c>
      <c r="C252" t="s">
        <v>106</v>
      </c>
      <c r="D252" s="3" t="s">
        <v>11</v>
      </c>
      <c r="E252" s="3">
        <v>11930</v>
      </c>
      <c r="F252" s="3">
        <v>1040</v>
      </c>
      <c r="G252" s="3">
        <v>3790</v>
      </c>
      <c r="H252" s="3">
        <v>710</v>
      </c>
      <c r="I252" s="3">
        <v>17470</v>
      </c>
    </row>
    <row r="253" spans="1:9" x14ac:dyDescent="0.3">
      <c r="A253" t="s">
        <v>138</v>
      </c>
      <c r="B253" t="s">
        <v>248</v>
      </c>
      <c r="C253" t="s">
        <v>106</v>
      </c>
      <c r="D253" s="3" t="s">
        <v>13</v>
      </c>
      <c r="E253" s="3">
        <v>11930</v>
      </c>
      <c r="F253" s="3">
        <v>1040</v>
      </c>
      <c r="G253" s="3">
        <v>3790</v>
      </c>
      <c r="H253" s="3">
        <v>710</v>
      </c>
      <c r="I253" s="3">
        <v>17470</v>
      </c>
    </row>
    <row r="254" spans="1:9" x14ac:dyDescent="0.3">
      <c r="A254" t="s">
        <v>140</v>
      </c>
      <c r="B254" t="s">
        <v>248</v>
      </c>
      <c r="C254" t="s">
        <v>106</v>
      </c>
      <c r="D254" s="3" t="s">
        <v>91</v>
      </c>
      <c r="E254" s="3">
        <v>11930</v>
      </c>
      <c r="F254" s="3">
        <v>1040</v>
      </c>
      <c r="G254" s="3">
        <v>3790</v>
      </c>
      <c r="H254" s="3">
        <v>710</v>
      </c>
      <c r="I254" s="3">
        <v>17470</v>
      </c>
    </row>
    <row r="255" spans="1:9" x14ac:dyDescent="0.3">
      <c r="A255" t="s">
        <v>143</v>
      </c>
      <c r="B255" t="s">
        <v>248</v>
      </c>
      <c r="C255" t="s">
        <v>106</v>
      </c>
      <c r="D255" s="3" t="s">
        <v>11</v>
      </c>
      <c r="E255" s="3">
        <v>11930</v>
      </c>
      <c r="F255" s="3">
        <v>1040</v>
      </c>
      <c r="G255" s="3">
        <v>3790</v>
      </c>
      <c r="H255" s="3">
        <v>710</v>
      </c>
      <c r="I255" s="3">
        <v>17470</v>
      </c>
    </row>
    <row r="256" spans="1:9" x14ac:dyDescent="0.3">
      <c r="A256" t="s">
        <v>146</v>
      </c>
      <c r="B256" t="s">
        <v>248</v>
      </c>
      <c r="C256" t="s">
        <v>106</v>
      </c>
      <c r="D256" s="3" t="s">
        <v>11</v>
      </c>
      <c r="E256" s="3">
        <v>11930</v>
      </c>
      <c r="F256" s="3">
        <v>1040</v>
      </c>
      <c r="G256" s="3">
        <v>3790</v>
      </c>
      <c r="H256" s="3">
        <v>710</v>
      </c>
      <c r="I256" s="3">
        <v>17470</v>
      </c>
    </row>
    <row r="257" spans="1:9" x14ac:dyDescent="0.3">
      <c r="A257" t="s">
        <v>153</v>
      </c>
      <c r="B257" t="s">
        <v>248</v>
      </c>
      <c r="C257" t="s">
        <v>106</v>
      </c>
      <c r="D257" s="3" t="s">
        <v>11</v>
      </c>
      <c r="E257" s="3">
        <v>11930</v>
      </c>
      <c r="F257" s="3">
        <v>1040</v>
      </c>
      <c r="G257" s="3">
        <v>3790</v>
      </c>
      <c r="H257" s="3">
        <v>710</v>
      </c>
      <c r="I257" s="3">
        <v>17470</v>
      </c>
    </row>
    <row r="258" spans="1:9" x14ac:dyDescent="0.3">
      <c r="A258" t="s">
        <v>158</v>
      </c>
      <c r="B258" t="s">
        <v>248</v>
      </c>
      <c r="C258" t="s">
        <v>106</v>
      </c>
      <c r="D258" s="3" t="s">
        <v>91</v>
      </c>
      <c r="E258" s="3">
        <v>11930</v>
      </c>
      <c r="F258" s="3">
        <v>1040</v>
      </c>
      <c r="G258" s="3">
        <v>3790</v>
      </c>
      <c r="H258" s="3">
        <v>710</v>
      </c>
      <c r="I258" s="3">
        <v>17470</v>
      </c>
    </row>
    <row r="259" spans="1:9" x14ac:dyDescent="0.3">
      <c r="A259" t="s">
        <v>160</v>
      </c>
      <c r="B259" t="s">
        <v>248</v>
      </c>
      <c r="C259" t="s">
        <v>106</v>
      </c>
      <c r="D259" s="3" t="s">
        <v>11</v>
      </c>
      <c r="E259" s="3">
        <v>11930</v>
      </c>
      <c r="F259" s="3">
        <v>1040</v>
      </c>
      <c r="G259" s="3">
        <v>3790</v>
      </c>
      <c r="H259" s="3">
        <v>710</v>
      </c>
      <c r="I259" s="3">
        <v>17470</v>
      </c>
    </row>
    <row r="260" spans="1:9" x14ac:dyDescent="0.3">
      <c r="A260" t="s">
        <v>164</v>
      </c>
      <c r="B260" t="s">
        <v>248</v>
      </c>
      <c r="C260" t="s">
        <v>106</v>
      </c>
      <c r="D260" s="3" t="s">
        <v>36</v>
      </c>
      <c r="E260" s="3">
        <v>11930</v>
      </c>
      <c r="F260" s="3">
        <v>1040</v>
      </c>
      <c r="G260" s="3">
        <v>3790</v>
      </c>
      <c r="H260" s="3">
        <v>710</v>
      </c>
      <c r="I260" s="3">
        <v>17470</v>
      </c>
    </row>
    <row r="261" spans="1:9" x14ac:dyDescent="0.3">
      <c r="A261" t="s">
        <v>167</v>
      </c>
      <c r="B261" t="s">
        <v>248</v>
      </c>
      <c r="C261" t="s">
        <v>106</v>
      </c>
      <c r="D261" s="3" t="s">
        <v>11</v>
      </c>
      <c r="E261" s="3">
        <v>11930</v>
      </c>
      <c r="F261" s="3">
        <v>1040</v>
      </c>
      <c r="G261" s="3">
        <v>3790</v>
      </c>
      <c r="H261" s="3">
        <v>710</v>
      </c>
      <c r="I261" s="3">
        <v>17470</v>
      </c>
    </row>
    <row r="262" spans="1:9" x14ac:dyDescent="0.3">
      <c r="A262" t="s">
        <v>169</v>
      </c>
      <c r="B262" t="s">
        <v>248</v>
      </c>
      <c r="C262" t="s">
        <v>106</v>
      </c>
      <c r="D262" s="3" t="s">
        <v>11</v>
      </c>
      <c r="E262" s="3">
        <v>11930</v>
      </c>
      <c r="F262" s="3">
        <v>1040</v>
      </c>
      <c r="G262" s="3">
        <v>3790</v>
      </c>
      <c r="H262" s="3">
        <v>710</v>
      </c>
      <c r="I262" s="3">
        <v>17470</v>
      </c>
    </row>
    <row r="263" spans="1:9" x14ac:dyDescent="0.3">
      <c r="A263" t="s">
        <v>173</v>
      </c>
      <c r="B263" t="s">
        <v>248</v>
      </c>
      <c r="C263" t="s">
        <v>106</v>
      </c>
      <c r="D263" s="3" t="s">
        <v>108</v>
      </c>
      <c r="E263" s="3">
        <v>11930</v>
      </c>
      <c r="F263" s="3">
        <v>1040</v>
      </c>
      <c r="G263" s="3">
        <v>3790</v>
      </c>
      <c r="H263" s="3">
        <v>710</v>
      </c>
      <c r="I263" s="3">
        <v>17470</v>
      </c>
    </row>
    <row r="264" spans="1:9" x14ac:dyDescent="0.3">
      <c r="A264" t="s">
        <v>175</v>
      </c>
      <c r="B264" t="s">
        <v>248</v>
      </c>
      <c r="C264" t="s">
        <v>106</v>
      </c>
      <c r="D264" s="3" t="s">
        <v>11</v>
      </c>
      <c r="E264" s="3">
        <v>11930</v>
      </c>
      <c r="F264" s="3">
        <v>1040</v>
      </c>
      <c r="G264" s="3">
        <v>3790</v>
      </c>
      <c r="H264" s="3">
        <v>710</v>
      </c>
      <c r="I264" s="3">
        <v>17470</v>
      </c>
    </row>
    <row r="265" spans="1:9" x14ac:dyDescent="0.3">
      <c r="A265" t="s">
        <v>179</v>
      </c>
      <c r="B265" t="s">
        <v>248</v>
      </c>
      <c r="C265" t="s">
        <v>106</v>
      </c>
      <c r="D265" s="3" t="s">
        <v>11</v>
      </c>
      <c r="E265" s="3">
        <v>11930</v>
      </c>
      <c r="F265" s="3">
        <v>1040</v>
      </c>
      <c r="G265" s="3">
        <v>3790</v>
      </c>
      <c r="H265" s="3">
        <v>710</v>
      </c>
      <c r="I265" s="3">
        <v>17470</v>
      </c>
    </row>
    <row r="266" spans="1:9" x14ac:dyDescent="0.3">
      <c r="A266" t="s">
        <v>184</v>
      </c>
      <c r="B266" t="s">
        <v>248</v>
      </c>
      <c r="C266" t="s">
        <v>106</v>
      </c>
      <c r="D266" s="3" t="s">
        <v>36</v>
      </c>
      <c r="E266" s="3">
        <v>11930</v>
      </c>
      <c r="F266" s="3">
        <v>1040</v>
      </c>
      <c r="G266" s="3">
        <v>3790</v>
      </c>
      <c r="H266" s="3">
        <v>710</v>
      </c>
      <c r="I266" s="3">
        <v>17470</v>
      </c>
    </row>
    <row r="267" spans="1:9" x14ac:dyDescent="0.3">
      <c r="A267" t="s">
        <v>188</v>
      </c>
      <c r="B267" t="s">
        <v>248</v>
      </c>
      <c r="C267" t="s">
        <v>106</v>
      </c>
      <c r="D267" s="3" t="s">
        <v>36</v>
      </c>
      <c r="E267" s="3">
        <v>11930</v>
      </c>
      <c r="F267" s="3">
        <v>1040</v>
      </c>
      <c r="G267" s="3">
        <v>3790</v>
      </c>
      <c r="H267" s="3">
        <v>710</v>
      </c>
      <c r="I267" s="3">
        <v>17470</v>
      </c>
    </row>
    <row r="268" spans="1:9" x14ac:dyDescent="0.3">
      <c r="A268" t="s">
        <v>190</v>
      </c>
      <c r="B268" t="s">
        <v>248</v>
      </c>
      <c r="C268" t="s">
        <v>106</v>
      </c>
      <c r="D268" s="3" t="s">
        <v>11</v>
      </c>
      <c r="E268" s="3">
        <v>11930</v>
      </c>
      <c r="F268" s="3">
        <v>1040</v>
      </c>
      <c r="G268" s="3">
        <v>3790</v>
      </c>
      <c r="H268" s="3">
        <v>710</v>
      </c>
      <c r="I268" s="3">
        <v>17470</v>
      </c>
    </row>
    <row r="269" spans="1:9" x14ac:dyDescent="0.3">
      <c r="A269" t="s">
        <v>203</v>
      </c>
      <c r="B269" t="s">
        <v>248</v>
      </c>
      <c r="C269" t="s">
        <v>106</v>
      </c>
      <c r="D269" s="3" t="s">
        <v>11</v>
      </c>
      <c r="E269" s="3">
        <v>11930</v>
      </c>
      <c r="F269" s="3">
        <v>1040</v>
      </c>
      <c r="G269" s="3">
        <v>3790</v>
      </c>
      <c r="H269" s="3">
        <v>710</v>
      </c>
      <c r="I269" s="3">
        <v>17470</v>
      </c>
    </row>
    <row r="270" spans="1:9" x14ac:dyDescent="0.3">
      <c r="A270" t="s">
        <v>205</v>
      </c>
      <c r="B270" t="s">
        <v>248</v>
      </c>
      <c r="C270" t="s">
        <v>106</v>
      </c>
      <c r="D270" s="3" t="s">
        <v>91</v>
      </c>
      <c r="E270" s="3">
        <v>11930</v>
      </c>
      <c r="F270" s="3">
        <v>1040</v>
      </c>
      <c r="G270" s="3">
        <v>3790</v>
      </c>
      <c r="H270" s="3">
        <v>710</v>
      </c>
      <c r="I270" s="3">
        <v>17470</v>
      </c>
    </row>
    <row r="271" spans="1:9" x14ac:dyDescent="0.3">
      <c r="A271" t="s">
        <v>208</v>
      </c>
      <c r="B271" t="s">
        <v>248</v>
      </c>
      <c r="C271" t="s">
        <v>106</v>
      </c>
      <c r="D271" s="3" t="s">
        <v>11</v>
      </c>
      <c r="E271" s="3">
        <v>11930</v>
      </c>
      <c r="F271" s="3">
        <v>1040</v>
      </c>
      <c r="G271" s="3">
        <v>3790</v>
      </c>
      <c r="H271" s="3">
        <v>710</v>
      </c>
      <c r="I271" s="3">
        <v>17470</v>
      </c>
    </row>
  </sheetData>
  <sheetProtection algorithmName="SHA-512" hashValue="G0tGFgMnLJ6NpnZtAA+X6EjUpkZwQZFfyxL6kV+JAV6IcoIFSuUPnnZlpVROBZtZ/KeLr9BPzJ6ediX4KygITg==" saltValue="tGaLNyLntn1iti10rKu6JA==" spinCount="100000" sheet="1" objects="1" scenarios="1"/>
  <autoFilter ref="A1:K228" xr:uid="{00000000-0009-0000-0000-000000000000}"/>
  <dataValidations count="1">
    <dataValidation type="list" allowBlank="1" showInputMessage="1" showErrorMessage="1" sqref="B101 B6 B13 B31 B88 B103 B105:B106 B111 B119 B122 B124 B126 B128 B131:B132 B134 B137 B142 B149 B154 B156 B160 B163 B165 B169 B171 B175 B179 B183 B185 B198 B200 B203 B239:B271" xr:uid="{00000000-0002-0000-0000-000000000000}">
      <formula1>Comment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6"/>
  <sheetViews>
    <sheetView zoomScale="90" zoomScaleNormal="90" workbookViewId="0">
      <pane xSplit="1" ySplit="1" topLeftCell="B113" activePane="bottomRight" state="frozen"/>
      <selection pane="topRight" activeCell="B1" sqref="B1"/>
      <selection pane="bottomLeft" activeCell="A2" sqref="A2"/>
      <selection pane="bottomRight" activeCell="A134" sqref="A134"/>
    </sheetView>
  </sheetViews>
  <sheetFormatPr defaultRowHeight="14.4" x14ac:dyDescent="0.3"/>
  <cols>
    <col min="1" max="1" width="50" customWidth="1"/>
    <col min="2" max="2" width="22.88671875" customWidth="1"/>
    <col min="3" max="3" width="5.5546875" bestFit="1" customWidth="1"/>
    <col min="4" max="4" width="7.6640625" customWidth="1"/>
    <col min="5" max="5" width="9.5546875" style="3" customWidth="1"/>
    <col min="6" max="6" width="9.5546875" style="3" bestFit="1" customWidth="1"/>
    <col min="7" max="8" width="9.5546875" style="3" customWidth="1"/>
    <col min="9" max="10" width="11.109375" style="3" bestFit="1" customWidth="1"/>
    <col min="11" max="12" width="11.44140625" customWidth="1"/>
  </cols>
  <sheetData>
    <row r="1" spans="1:12" s="1" customFormat="1" ht="43.2" x14ac:dyDescent="0.3">
      <c r="A1" s="1" t="s">
        <v>0</v>
      </c>
      <c r="B1" s="1" t="s">
        <v>246</v>
      </c>
      <c r="C1" s="1" t="s">
        <v>1</v>
      </c>
      <c r="D1" s="1" t="s">
        <v>2</v>
      </c>
      <c r="E1" s="2" t="s">
        <v>3</v>
      </c>
      <c r="F1" s="2" t="s">
        <v>4</v>
      </c>
      <c r="G1" s="2" t="s">
        <v>5</v>
      </c>
      <c r="H1" s="2" t="s">
        <v>6</v>
      </c>
      <c r="I1" s="2" t="s">
        <v>324</v>
      </c>
      <c r="J1" s="2" t="s">
        <v>245</v>
      </c>
      <c r="K1" s="2" t="s">
        <v>325</v>
      </c>
      <c r="L1" s="2" t="s">
        <v>326</v>
      </c>
    </row>
    <row r="2" spans="1:12" x14ac:dyDescent="0.3">
      <c r="A2" t="s">
        <v>8</v>
      </c>
      <c r="C2" t="s">
        <v>9</v>
      </c>
      <c r="D2" t="s">
        <v>10</v>
      </c>
      <c r="E2" s="3">
        <v>32560</v>
      </c>
      <c r="F2" s="3">
        <v>8130</v>
      </c>
      <c r="G2" s="3">
        <v>0</v>
      </c>
      <c r="H2" s="3">
        <v>1910</v>
      </c>
      <c r="I2" s="3">
        <v>42600</v>
      </c>
      <c r="J2" s="3">
        <v>42600</v>
      </c>
      <c r="K2" s="3">
        <f t="shared" ref="K2:K65" si="0">VLOOKUP($A2,Sixteen,9,)</f>
        <v>42090</v>
      </c>
      <c r="L2" s="3">
        <f t="shared" ref="L2:L65" si="1">VLOOKUP($A2,Sixteen,10,)</f>
        <v>42090</v>
      </c>
    </row>
    <row r="3" spans="1:12" x14ac:dyDescent="0.3">
      <c r="A3" t="s">
        <v>287</v>
      </c>
      <c r="C3" t="s">
        <v>9</v>
      </c>
      <c r="D3" t="s">
        <v>11</v>
      </c>
      <c r="E3" s="3">
        <v>75780</v>
      </c>
      <c r="F3" s="3">
        <v>18910</v>
      </c>
      <c r="G3" s="3">
        <v>0</v>
      </c>
      <c r="H3" s="3">
        <v>4440</v>
      </c>
      <c r="I3" s="3">
        <v>99130</v>
      </c>
      <c r="J3" s="3">
        <v>99130</v>
      </c>
      <c r="K3" s="3">
        <f t="shared" si="0"/>
        <v>97950</v>
      </c>
      <c r="L3" s="3">
        <f t="shared" si="1"/>
        <v>97950</v>
      </c>
    </row>
    <row r="4" spans="1:12" x14ac:dyDescent="0.3">
      <c r="A4" t="s">
        <v>12</v>
      </c>
      <c r="C4" t="s">
        <v>9</v>
      </c>
      <c r="D4" t="s">
        <v>13</v>
      </c>
      <c r="E4" s="3">
        <v>29090</v>
      </c>
      <c r="F4" s="3">
        <v>7260</v>
      </c>
      <c r="G4" s="3">
        <v>0</v>
      </c>
      <c r="H4" s="3">
        <v>1700</v>
      </c>
      <c r="I4" s="3">
        <v>38050</v>
      </c>
      <c r="J4" s="3">
        <v>40400</v>
      </c>
      <c r="K4" s="3">
        <f t="shared" si="0"/>
        <v>37600</v>
      </c>
      <c r="L4" s="3">
        <f t="shared" si="1"/>
        <v>40400</v>
      </c>
    </row>
    <row r="5" spans="1:12" x14ac:dyDescent="0.3">
      <c r="A5" t="s">
        <v>14</v>
      </c>
      <c r="C5" t="s">
        <v>9</v>
      </c>
      <c r="D5" t="s">
        <v>11</v>
      </c>
      <c r="E5" s="3">
        <v>26330</v>
      </c>
      <c r="F5" s="3">
        <v>6570</v>
      </c>
      <c r="G5" s="3">
        <v>0</v>
      </c>
      <c r="H5" s="3">
        <v>1540</v>
      </c>
      <c r="I5" s="3">
        <v>34440</v>
      </c>
      <c r="J5" s="3">
        <v>37840</v>
      </c>
      <c r="K5" s="3">
        <f t="shared" si="0"/>
        <v>34040</v>
      </c>
      <c r="L5" s="3">
        <f t="shared" si="1"/>
        <v>34040</v>
      </c>
    </row>
    <row r="6" spans="1:12" x14ac:dyDescent="0.3">
      <c r="A6" t="s">
        <v>15</v>
      </c>
      <c r="B6" t="s">
        <v>247</v>
      </c>
      <c r="C6" t="s">
        <v>9</v>
      </c>
      <c r="D6" t="s">
        <v>11</v>
      </c>
      <c r="E6" s="3">
        <v>31060</v>
      </c>
      <c r="F6" s="3">
        <v>7750</v>
      </c>
      <c r="G6" s="3">
        <v>0</v>
      </c>
      <c r="H6" s="3">
        <v>1820</v>
      </c>
      <c r="I6" s="3">
        <v>40630</v>
      </c>
      <c r="J6" s="3">
        <v>40630</v>
      </c>
      <c r="K6" s="3">
        <f t="shared" si="0"/>
        <v>0</v>
      </c>
      <c r="L6" s="3">
        <f t="shared" si="1"/>
        <v>40080</v>
      </c>
    </row>
    <row r="7" spans="1:12" x14ac:dyDescent="0.3">
      <c r="A7" t="s">
        <v>342</v>
      </c>
      <c r="C7" t="s">
        <v>9</v>
      </c>
      <c r="D7" t="s">
        <v>11</v>
      </c>
      <c r="E7" s="3">
        <v>29510</v>
      </c>
      <c r="F7" s="3">
        <v>7370</v>
      </c>
      <c r="G7" s="3">
        <v>0</v>
      </c>
      <c r="H7" s="3">
        <v>1730</v>
      </c>
      <c r="I7" s="3">
        <v>38610</v>
      </c>
      <c r="J7" s="3">
        <v>40000</v>
      </c>
      <c r="K7" s="3">
        <f t="shared" si="0"/>
        <v>38140</v>
      </c>
      <c r="L7" s="3">
        <f t="shared" si="1"/>
        <v>40540</v>
      </c>
    </row>
    <row r="8" spans="1:12" x14ac:dyDescent="0.3">
      <c r="A8" t="s">
        <v>16</v>
      </c>
      <c r="C8" t="s">
        <v>9</v>
      </c>
      <c r="D8" t="s">
        <v>11</v>
      </c>
      <c r="E8" s="3">
        <v>48460</v>
      </c>
      <c r="F8" s="3">
        <v>12100</v>
      </c>
      <c r="G8" s="3">
        <v>0</v>
      </c>
      <c r="H8" s="3">
        <v>2840</v>
      </c>
      <c r="I8" s="3">
        <v>63400</v>
      </c>
      <c r="J8" s="3">
        <v>63400</v>
      </c>
      <c r="K8" s="3">
        <f t="shared" si="0"/>
        <v>62640</v>
      </c>
      <c r="L8" s="3">
        <f t="shared" si="1"/>
        <v>62640</v>
      </c>
    </row>
    <row r="9" spans="1:12" x14ac:dyDescent="0.3">
      <c r="A9" t="s">
        <v>17</v>
      </c>
      <c r="C9" t="s">
        <v>9</v>
      </c>
      <c r="D9" t="s">
        <v>11</v>
      </c>
      <c r="E9" s="3">
        <v>48830</v>
      </c>
      <c r="F9" s="3">
        <v>12190</v>
      </c>
      <c r="G9" s="3">
        <v>0</v>
      </c>
      <c r="H9" s="3">
        <v>2860</v>
      </c>
      <c r="I9" s="3">
        <v>63880</v>
      </c>
      <c r="J9" s="3">
        <v>63880</v>
      </c>
      <c r="K9" s="3">
        <f t="shared" si="0"/>
        <v>63120</v>
      </c>
      <c r="L9" s="3">
        <f t="shared" si="1"/>
        <v>63120</v>
      </c>
    </row>
    <row r="10" spans="1:12" x14ac:dyDescent="0.3">
      <c r="A10" t="s">
        <v>18</v>
      </c>
      <c r="C10" t="s">
        <v>9</v>
      </c>
      <c r="D10" t="s">
        <v>11</v>
      </c>
      <c r="E10" s="3">
        <v>8270</v>
      </c>
      <c r="F10" s="3">
        <v>2060</v>
      </c>
      <c r="G10" s="3">
        <v>0</v>
      </c>
      <c r="H10" s="3">
        <v>480</v>
      </c>
      <c r="I10" s="3">
        <v>10810</v>
      </c>
      <c r="J10" s="3">
        <v>10810</v>
      </c>
      <c r="K10" s="3">
        <f t="shared" si="0"/>
        <v>10690</v>
      </c>
      <c r="L10" s="3">
        <f t="shared" si="1"/>
        <v>10690</v>
      </c>
    </row>
    <row r="11" spans="1:12" x14ac:dyDescent="0.3">
      <c r="A11" t="s">
        <v>19</v>
      </c>
      <c r="C11" t="s">
        <v>9</v>
      </c>
      <c r="D11" t="s">
        <v>10</v>
      </c>
      <c r="E11" s="3">
        <v>10070</v>
      </c>
      <c r="F11" s="3">
        <v>2510</v>
      </c>
      <c r="G11" s="3">
        <v>0</v>
      </c>
      <c r="H11" s="3">
        <v>590</v>
      </c>
      <c r="I11" s="3">
        <v>13170</v>
      </c>
      <c r="J11" s="3">
        <v>13170</v>
      </c>
      <c r="K11" s="3">
        <f t="shared" si="0"/>
        <v>13010</v>
      </c>
      <c r="L11" s="3">
        <f t="shared" si="1"/>
        <v>13010</v>
      </c>
    </row>
    <row r="12" spans="1:12" x14ac:dyDescent="0.3">
      <c r="A12" t="s">
        <v>20</v>
      </c>
      <c r="C12" t="s">
        <v>9</v>
      </c>
      <c r="D12" t="s">
        <v>11</v>
      </c>
      <c r="E12" s="3">
        <v>2960</v>
      </c>
      <c r="F12" s="3">
        <v>740</v>
      </c>
      <c r="G12" s="3">
        <v>0</v>
      </c>
      <c r="H12" s="3">
        <v>170</v>
      </c>
      <c r="I12" s="3">
        <v>3870</v>
      </c>
      <c r="J12" s="3">
        <v>3870</v>
      </c>
      <c r="K12" s="3">
        <f t="shared" si="0"/>
        <v>3820</v>
      </c>
      <c r="L12" s="3">
        <f t="shared" si="1"/>
        <v>3820</v>
      </c>
    </row>
    <row r="13" spans="1:12" x14ac:dyDescent="0.3">
      <c r="A13" t="s">
        <v>21</v>
      </c>
      <c r="B13" t="s">
        <v>247</v>
      </c>
      <c r="C13" t="s">
        <v>9</v>
      </c>
      <c r="D13" t="s">
        <v>11</v>
      </c>
      <c r="E13" s="3">
        <v>69820</v>
      </c>
      <c r="F13" s="3">
        <v>17430</v>
      </c>
      <c r="G13" s="3">
        <v>0</v>
      </c>
      <c r="H13" s="3">
        <v>4090</v>
      </c>
      <c r="I13" s="3">
        <v>91340</v>
      </c>
      <c r="J13" s="3">
        <v>91340</v>
      </c>
      <c r="K13" s="3">
        <f t="shared" si="0"/>
        <v>0</v>
      </c>
      <c r="L13" s="3">
        <f t="shared" si="1"/>
        <v>90200</v>
      </c>
    </row>
    <row r="14" spans="1:12" x14ac:dyDescent="0.3">
      <c r="A14" t="s">
        <v>22</v>
      </c>
      <c r="C14" t="s">
        <v>9</v>
      </c>
      <c r="D14" t="s">
        <v>11</v>
      </c>
      <c r="E14" s="3">
        <v>17040</v>
      </c>
      <c r="F14" s="3">
        <v>4250</v>
      </c>
      <c r="G14" s="3">
        <v>0</v>
      </c>
      <c r="H14" s="3">
        <v>1000</v>
      </c>
      <c r="I14" s="3">
        <v>22290</v>
      </c>
      <c r="J14" s="3">
        <v>22290</v>
      </c>
      <c r="K14" s="3">
        <f t="shared" si="0"/>
        <v>22020</v>
      </c>
      <c r="L14" s="3">
        <f t="shared" si="1"/>
        <v>22020</v>
      </c>
    </row>
    <row r="15" spans="1:12" x14ac:dyDescent="0.3">
      <c r="A15" t="s">
        <v>23</v>
      </c>
      <c r="C15" t="s">
        <v>9</v>
      </c>
      <c r="D15" t="s">
        <v>13</v>
      </c>
      <c r="E15" s="3">
        <v>64900</v>
      </c>
      <c r="F15" s="3">
        <v>16200</v>
      </c>
      <c r="G15" s="3">
        <v>0</v>
      </c>
      <c r="H15" s="3">
        <v>3800</v>
      </c>
      <c r="I15" s="3">
        <v>84900</v>
      </c>
      <c r="J15" s="3">
        <v>89500</v>
      </c>
      <c r="K15" s="3">
        <f t="shared" si="0"/>
        <v>83900</v>
      </c>
      <c r="L15" s="3">
        <f t="shared" si="1"/>
        <v>89000</v>
      </c>
    </row>
    <row r="16" spans="1:12" x14ac:dyDescent="0.3">
      <c r="A16" t="s">
        <v>24</v>
      </c>
      <c r="B16" t="s">
        <v>248</v>
      </c>
      <c r="C16" t="s">
        <v>9</v>
      </c>
      <c r="D16" t="s">
        <v>11</v>
      </c>
      <c r="F16" s="3">
        <v>3060</v>
      </c>
      <c r="G16" s="3">
        <v>0</v>
      </c>
      <c r="H16" s="3">
        <v>720</v>
      </c>
      <c r="J16" s="3">
        <v>26500</v>
      </c>
      <c r="K16" s="3" t="e">
        <f t="shared" si="0"/>
        <v>#N/A</v>
      </c>
      <c r="L16" s="3" t="e">
        <f t="shared" si="1"/>
        <v>#N/A</v>
      </c>
    </row>
    <row r="17" spans="1:12" x14ac:dyDescent="0.3">
      <c r="A17" t="s">
        <v>25</v>
      </c>
      <c r="C17" t="s">
        <v>9</v>
      </c>
      <c r="D17" t="s">
        <v>11</v>
      </c>
      <c r="E17" s="3">
        <v>822950</v>
      </c>
      <c r="F17" s="3">
        <v>205410</v>
      </c>
      <c r="G17" s="3">
        <v>0</v>
      </c>
      <c r="H17" s="3">
        <v>48230</v>
      </c>
      <c r="I17" s="3">
        <v>1076590</v>
      </c>
      <c r="J17" s="3">
        <v>1076590</v>
      </c>
      <c r="K17" s="3">
        <f t="shared" si="0"/>
        <v>1063750</v>
      </c>
      <c r="L17" s="3">
        <f t="shared" si="1"/>
        <v>1063750</v>
      </c>
    </row>
    <row r="18" spans="1:12" x14ac:dyDescent="0.3">
      <c r="A18" t="s">
        <v>26</v>
      </c>
      <c r="C18" t="s">
        <v>9</v>
      </c>
      <c r="D18" t="s">
        <v>13</v>
      </c>
      <c r="E18" s="3">
        <v>16730</v>
      </c>
      <c r="F18" s="3">
        <v>4180</v>
      </c>
      <c r="G18" s="3">
        <v>0</v>
      </c>
      <c r="H18" s="3">
        <v>980</v>
      </c>
      <c r="I18" s="3">
        <v>21890</v>
      </c>
      <c r="J18" s="3">
        <v>21890</v>
      </c>
      <c r="K18" s="3">
        <f t="shared" si="0"/>
        <v>19720</v>
      </c>
      <c r="L18" s="3">
        <f t="shared" si="1"/>
        <v>19720</v>
      </c>
    </row>
    <row r="19" spans="1:12" x14ac:dyDescent="0.3">
      <c r="A19" t="s">
        <v>27</v>
      </c>
      <c r="C19" t="s">
        <v>9</v>
      </c>
      <c r="D19" t="s">
        <v>11</v>
      </c>
      <c r="E19" s="3">
        <v>53200</v>
      </c>
      <c r="F19" s="3">
        <v>13280</v>
      </c>
      <c r="G19" s="3">
        <v>0</v>
      </c>
      <c r="H19" s="3">
        <v>3120</v>
      </c>
      <c r="I19" s="3">
        <v>69600</v>
      </c>
      <c r="J19" s="3">
        <v>69600</v>
      </c>
      <c r="K19" s="3">
        <f t="shared" si="0"/>
        <v>68760</v>
      </c>
      <c r="L19" s="3">
        <f t="shared" si="1"/>
        <v>68760</v>
      </c>
    </row>
    <row r="20" spans="1:12" x14ac:dyDescent="0.3">
      <c r="A20" t="s">
        <v>28</v>
      </c>
      <c r="C20" t="s">
        <v>9</v>
      </c>
      <c r="D20" t="s">
        <v>13</v>
      </c>
      <c r="E20" s="3">
        <v>76660</v>
      </c>
      <c r="F20" s="3">
        <v>19130</v>
      </c>
      <c r="G20" s="3">
        <v>0</v>
      </c>
      <c r="H20" s="3">
        <v>4490</v>
      </c>
      <c r="I20" s="3">
        <v>100280</v>
      </c>
      <c r="J20" s="3">
        <v>103190</v>
      </c>
      <c r="K20" s="3">
        <f t="shared" si="0"/>
        <v>99090</v>
      </c>
      <c r="L20" s="3">
        <f t="shared" si="1"/>
        <v>103190</v>
      </c>
    </row>
    <row r="21" spans="1:12" x14ac:dyDescent="0.3">
      <c r="A21" t="s">
        <v>29</v>
      </c>
      <c r="C21" t="s">
        <v>9</v>
      </c>
      <c r="D21" t="s">
        <v>11</v>
      </c>
      <c r="E21" s="3">
        <v>18710</v>
      </c>
      <c r="F21" s="3">
        <v>4670</v>
      </c>
      <c r="G21" s="3">
        <v>0</v>
      </c>
      <c r="H21" s="3">
        <v>1100</v>
      </c>
      <c r="I21" s="3">
        <v>24480</v>
      </c>
      <c r="J21" s="3">
        <v>24480</v>
      </c>
      <c r="K21" s="3">
        <f t="shared" si="0"/>
        <v>24180</v>
      </c>
      <c r="L21" s="3">
        <f t="shared" si="1"/>
        <v>24180</v>
      </c>
    </row>
    <row r="22" spans="1:12" x14ac:dyDescent="0.3">
      <c r="A22" t="s">
        <v>30</v>
      </c>
      <c r="C22" t="s">
        <v>9</v>
      </c>
      <c r="D22" t="s">
        <v>11</v>
      </c>
      <c r="E22" s="3">
        <v>46400</v>
      </c>
      <c r="F22" s="3">
        <v>11580</v>
      </c>
      <c r="G22" s="3">
        <v>0</v>
      </c>
      <c r="H22" s="3">
        <v>2720</v>
      </c>
      <c r="I22" s="3">
        <v>60700</v>
      </c>
      <c r="J22" s="3">
        <v>60700</v>
      </c>
      <c r="K22" s="3">
        <f t="shared" si="0"/>
        <v>59980</v>
      </c>
      <c r="L22" s="3">
        <f t="shared" si="1"/>
        <v>59980</v>
      </c>
    </row>
    <row r="23" spans="1:12" x14ac:dyDescent="0.3">
      <c r="A23" t="s">
        <v>31</v>
      </c>
      <c r="C23" t="s">
        <v>9</v>
      </c>
      <c r="D23" t="s">
        <v>10</v>
      </c>
      <c r="E23" s="3">
        <v>16930</v>
      </c>
      <c r="F23" s="3">
        <v>4230</v>
      </c>
      <c r="G23" s="3">
        <v>0</v>
      </c>
      <c r="H23" s="3">
        <v>990</v>
      </c>
      <c r="I23" s="3">
        <v>22150</v>
      </c>
      <c r="J23" s="3">
        <v>22150</v>
      </c>
      <c r="K23" s="3">
        <f t="shared" si="0"/>
        <v>21880</v>
      </c>
      <c r="L23" s="3">
        <f t="shared" si="1"/>
        <v>21880</v>
      </c>
    </row>
    <row r="24" spans="1:12" x14ac:dyDescent="0.3">
      <c r="A24" t="s">
        <v>32</v>
      </c>
      <c r="C24" t="s">
        <v>9</v>
      </c>
      <c r="D24" t="s">
        <v>11</v>
      </c>
      <c r="E24" s="3">
        <v>132320</v>
      </c>
      <c r="F24" s="3">
        <v>33030</v>
      </c>
      <c r="G24" s="3">
        <v>0</v>
      </c>
      <c r="H24" s="3">
        <v>7750</v>
      </c>
      <c r="I24" s="3">
        <v>173100</v>
      </c>
      <c r="J24" s="3">
        <v>173100</v>
      </c>
      <c r="K24" s="3">
        <f t="shared" si="0"/>
        <v>171030</v>
      </c>
      <c r="L24" s="3">
        <f t="shared" si="1"/>
        <v>171030</v>
      </c>
    </row>
    <row r="25" spans="1:12" x14ac:dyDescent="0.3">
      <c r="A25" t="s">
        <v>33</v>
      </c>
      <c r="C25" t="s">
        <v>34</v>
      </c>
      <c r="D25" t="s">
        <v>11</v>
      </c>
      <c r="E25" s="3">
        <v>6110</v>
      </c>
      <c r="F25" s="3">
        <v>1490</v>
      </c>
      <c r="G25" s="3">
        <v>0</v>
      </c>
      <c r="H25" s="3">
        <v>370</v>
      </c>
      <c r="I25" s="3">
        <v>7970</v>
      </c>
      <c r="J25" s="3">
        <v>7970</v>
      </c>
      <c r="K25" s="3">
        <f t="shared" si="0"/>
        <v>7860</v>
      </c>
      <c r="L25" s="3">
        <f t="shared" si="1"/>
        <v>7860</v>
      </c>
    </row>
    <row r="26" spans="1:12" x14ac:dyDescent="0.3">
      <c r="A26" t="s">
        <v>35</v>
      </c>
      <c r="C26" t="s">
        <v>34</v>
      </c>
      <c r="D26" t="s">
        <v>36</v>
      </c>
      <c r="E26" s="3">
        <v>9330</v>
      </c>
      <c r="F26" s="3">
        <v>2270</v>
      </c>
      <c r="G26" s="3">
        <v>0</v>
      </c>
      <c r="H26" s="3">
        <v>570</v>
      </c>
      <c r="I26" s="3">
        <v>12170</v>
      </c>
      <c r="J26" s="3">
        <v>12637</v>
      </c>
      <c r="K26" s="3">
        <f t="shared" si="0"/>
        <v>11990</v>
      </c>
      <c r="L26" s="3">
        <f t="shared" si="1"/>
        <v>12914</v>
      </c>
    </row>
    <row r="27" spans="1:12" x14ac:dyDescent="0.3">
      <c r="A27" t="s">
        <v>37</v>
      </c>
      <c r="C27" t="s">
        <v>34</v>
      </c>
      <c r="D27" t="s">
        <v>10</v>
      </c>
      <c r="E27" s="3">
        <v>8390</v>
      </c>
      <c r="F27" s="3">
        <v>2040</v>
      </c>
      <c r="G27" s="3">
        <v>0</v>
      </c>
      <c r="H27" s="3">
        <v>510</v>
      </c>
      <c r="I27" s="3">
        <v>10940</v>
      </c>
      <c r="J27" s="3">
        <v>10940</v>
      </c>
      <c r="K27" s="3">
        <f t="shared" si="0"/>
        <v>10780</v>
      </c>
      <c r="L27" s="3">
        <f t="shared" si="1"/>
        <v>10780</v>
      </c>
    </row>
    <row r="28" spans="1:12" x14ac:dyDescent="0.3">
      <c r="A28" t="s">
        <v>38</v>
      </c>
      <c r="C28" t="s">
        <v>34</v>
      </c>
      <c r="D28" t="s">
        <v>10</v>
      </c>
      <c r="E28" s="3">
        <v>24420</v>
      </c>
      <c r="F28" s="3">
        <v>5950</v>
      </c>
      <c r="G28" s="3">
        <v>0</v>
      </c>
      <c r="H28" s="3">
        <v>1490</v>
      </c>
      <c r="I28" s="3">
        <v>31860</v>
      </c>
      <c r="J28" s="3">
        <v>31860</v>
      </c>
      <c r="K28" s="3">
        <f t="shared" si="0"/>
        <v>31380</v>
      </c>
      <c r="L28" s="3">
        <f t="shared" si="1"/>
        <v>31380</v>
      </c>
    </row>
    <row r="29" spans="1:12" x14ac:dyDescent="0.3">
      <c r="A29" t="s">
        <v>39</v>
      </c>
      <c r="C29" t="s">
        <v>34</v>
      </c>
      <c r="D29" t="s">
        <v>36</v>
      </c>
      <c r="E29" s="3">
        <v>12240</v>
      </c>
      <c r="F29" s="3">
        <v>2980</v>
      </c>
      <c r="G29" s="3">
        <v>0</v>
      </c>
      <c r="H29" s="3">
        <v>750</v>
      </c>
      <c r="I29" s="3">
        <v>15970</v>
      </c>
      <c r="J29" s="3">
        <v>15970</v>
      </c>
      <c r="K29" s="3">
        <f t="shared" si="0"/>
        <v>15730</v>
      </c>
      <c r="L29" s="3">
        <f t="shared" si="1"/>
        <v>15730</v>
      </c>
    </row>
    <row r="30" spans="1:12" x14ac:dyDescent="0.3">
      <c r="A30" t="s">
        <v>40</v>
      </c>
      <c r="C30" t="s">
        <v>34</v>
      </c>
      <c r="D30" t="s">
        <v>11</v>
      </c>
      <c r="E30" s="3">
        <v>8120</v>
      </c>
      <c r="F30" s="3">
        <v>1980</v>
      </c>
      <c r="G30" s="3">
        <v>0</v>
      </c>
      <c r="H30" s="3">
        <v>500</v>
      </c>
      <c r="I30" s="3">
        <v>10600</v>
      </c>
      <c r="J30" s="3">
        <v>10600</v>
      </c>
      <c r="K30" s="3">
        <f t="shared" si="0"/>
        <v>10440</v>
      </c>
      <c r="L30" s="3">
        <f t="shared" si="1"/>
        <v>10440</v>
      </c>
    </row>
    <row r="31" spans="1:12" x14ac:dyDescent="0.3">
      <c r="A31" t="s">
        <v>288</v>
      </c>
      <c r="C31" t="s">
        <v>34</v>
      </c>
      <c r="D31" t="s">
        <v>36</v>
      </c>
      <c r="E31" s="3">
        <v>9690</v>
      </c>
      <c r="F31" s="3">
        <v>2360</v>
      </c>
      <c r="G31" s="3">
        <v>0</v>
      </c>
      <c r="H31" s="3">
        <v>590</v>
      </c>
      <c r="I31" s="3">
        <v>12640</v>
      </c>
      <c r="J31" s="3">
        <v>13125</v>
      </c>
      <c r="K31" s="3">
        <f t="shared" si="0"/>
        <v>11450</v>
      </c>
      <c r="L31" s="3">
        <f t="shared" si="1"/>
        <v>12409</v>
      </c>
    </row>
    <row r="32" spans="1:12" x14ac:dyDescent="0.3">
      <c r="A32" t="s">
        <v>41</v>
      </c>
      <c r="B32" t="s">
        <v>249</v>
      </c>
      <c r="C32" t="s">
        <v>34</v>
      </c>
      <c r="D32" t="s">
        <v>10</v>
      </c>
      <c r="F32" s="3">
        <v>1460</v>
      </c>
      <c r="G32" s="3">
        <v>0</v>
      </c>
      <c r="H32" s="3">
        <v>370</v>
      </c>
      <c r="J32" s="3">
        <v>10330</v>
      </c>
      <c r="K32" s="3">
        <f t="shared" si="0"/>
        <v>0</v>
      </c>
      <c r="L32" s="3">
        <f t="shared" si="1"/>
        <v>3500</v>
      </c>
    </row>
    <row r="33" spans="1:12" x14ac:dyDescent="0.3">
      <c r="A33" t="s">
        <v>42</v>
      </c>
      <c r="C33" t="s">
        <v>34</v>
      </c>
      <c r="D33" t="s">
        <v>11</v>
      </c>
      <c r="E33" s="3">
        <v>28520</v>
      </c>
      <c r="F33" s="3">
        <v>6940</v>
      </c>
      <c r="G33" s="3">
        <v>0</v>
      </c>
      <c r="H33" s="3">
        <v>1750</v>
      </c>
      <c r="I33" s="3">
        <v>37210</v>
      </c>
      <c r="J33" s="3">
        <v>44470</v>
      </c>
      <c r="K33" s="3">
        <f t="shared" si="0"/>
        <v>36650</v>
      </c>
      <c r="L33" s="3">
        <f t="shared" si="1"/>
        <v>36650</v>
      </c>
    </row>
    <row r="34" spans="1:12" x14ac:dyDescent="0.3">
      <c r="A34" t="s">
        <v>43</v>
      </c>
      <c r="C34" t="s">
        <v>34</v>
      </c>
      <c r="D34" t="s">
        <v>11</v>
      </c>
      <c r="E34" s="3">
        <v>24030</v>
      </c>
      <c r="F34" s="3">
        <v>5850</v>
      </c>
      <c r="G34" s="3">
        <v>0</v>
      </c>
      <c r="H34" s="3">
        <v>1470</v>
      </c>
      <c r="I34" s="3">
        <v>31350</v>
      </c>
      <c r="J34" s="3">
        <v>22970</v>
      </c>
      <c r="K34" s="3">
        <f t="shared" si="0"/>
        <v>30880</v>
      </c>
      <c r="L34" s="3">
        <f t="shared" si="1"/>
        <v>30880</v>
      </c>
    </row>
    <row r="35" spans="1:12" x14ac:dyDescent="0.3">
      <c r="A35" t="s">
        <v>44</v>
      </c>
      <c r="C35" t="s">
        <v>34</v>
      </c>
      <c r="D35" t="s">
        <v>36</v>
      </c>
      <c r="E35" s="3">
        <v>12170</v>
      </c>
      <c r="F35" s="3">
        <v>2960</v>
      </c>
      <c r="G35" s="3">
        <v>0</v>
      </c>
      <c r="H35" s="3">
        <v>740</v>
      </c>
      <c r="I35" s="3">
        <v>15870</v>
      </c>
      <c r="J35" s="3">
        <v>16479</v>
      </c>
      <c r="K35" s="3">
        <f t="shared" si="0"/>
        <v>15640</v>
      </c>
      <c r="L35" s="3">
        <f t="shared" si="1"/>
        <v>16845</v>
      </c>
    </row>
    <row r="36" spans="1:12" x14ac:dyDescent="0.3">
      <c r="A36" t="s">
        <v>45</v>
      </c>
      <c r="B36" t="s">
        <v>248</v>
      </c>
      <c r="C36" t="s">
        <v>34</v>
      </c>
      <c r="D36" t="s">
        <v>10</v>
      </c>
      <c r="F36" s="3">
        <v>3270</v>
      </c>
      <c r="G36" s="3">
        <v>0</v>
      </c>
      <c r="H36" s="3">
        <v>820</v>
      </c>
      <c r="J36" s="3">
        <v>29090</v>
      </c>
      <c r="K36" s="3" t="e">
        <f t="shared" si="0"/>
        <v>#N/A</v>
      </c>
      <c r="L36" s="3" t="e">
        <f t="shared" si="1"/>
        <v>#N/A</v>
      </c>
    </row>
    <row r="37" spans="1:12" x14ac:dyDescent="0.3">
      <c r="A37" t="s">
        <v>343</v>
      </c>
      <c r="C37" t="s">
        <v>34</v>
      </c>
      <c r="D37" t="s">
        <v>11</v>
      </c>
      <c r="E37" s="3">
        <v>45050</v>
      </c>
      <c r="F37" s="3">
        <v>10970</v>
      </c>
      <c r="G37" s="3">
        <v>0</v>
      </c>
      <c r="H37" s="3">
        <v>2760</v>
      </c>
      <c r="I37" s="3">
        <v>58780</v>
      </c>
      <c r="J37" s="3">
        <v>62500</v>
      </c>
      <c r="K37" s="3">
        <f t="shared" si="0"/>
        <v>57890</v>
      </c>
      <c r="L37" s="3">
        <f t="shared" si="1"/>
        <v>62500</v>
      </c>
    </row>
    <row r="38" spans="1:12" x14ac:dyDescent="0.3">
      <c r="A38" t="s">
        <v>48</v>
      </c>
      <c r="C38" t="s">
        <v>34</v>
      </c>
      <c r="D38" t="s">
        <v>11</v>
      </c>
      <c r="E38" s="3">
        <v>102320</v>
      </c>
      <c r="F38" s="3">
        <v>24910</v>
      </c>
      <c r="G38" s="3">
        <v>0</v>
      </c>
      <c r="H38" s="3">
        <v>6260</v>
      </c>
      <c r="I38" s="3">
        <v>133490</v>
      </c>
      <c r="J38" s="3">
        <v>133490</v>
      </c>
      <c r="K38" s="3">
        <f t="shared" si="0"/>
        <v>131510</v>
      </c>
      <c r="L38" s="3">
        <f t="shared" si="1"/>
        <v>131510</v>
      </c>
    </row>
    <row r="39" spans="1:12" x14ac:dyDescent="0.3">
      <c r="A39" t="s">
        <v>49</v>
      </c>
      <c r="C39" t="s">
        <v>34</v>
      </c>
      <c r="D39" t="s">
        <v>36</v>
      </c>
      <c r="E39" s="3">
        <v>53920</v>
      </c>
      <c r="F39" s="3">
        <v>13130</v>
      </c>
      <c r="G39" s="3">
        <v>0</v>
      </c>
      <c r="H39" s="3">
        <v>3300</v>
      </c>
      <c r="I39" s="3">
        <v>70350</v>
      </c>
      <c r="J39" s="3">
        <v>75742</v>
      </c>
      <c r="K39" s="3">
        <f t="shared" si="0"/>
        <v>69300</v>
      </c>
      <c r="L39" s="3">
        <f t="shared" si="1"/>
        <v>74639</v>
      </c>
    </row>
    <row r="40" spans="1:12" x14ac:dyDescent="0.3">
      <c r="A40" t="s">
        <v>336</v>
      </c>
      <c r="C40" t="s">
        <v>34</v>
      </c>
      <c r="D40" t="s">
        <v>10</v>
      </c>
      <c r="E40" s="3">
        <v>8390</v>
      </c>
      <c r="F40" s="3">
        <v>2040</v>
      </c>
      <c r="G40" s="3">
        <v>0</v>
      </c>
      <c r="H40" s="3">
        <v>510</v>
      </c>
      <c r="I40" s="3">
        <v>10940</v>
      </c>
      <c r="J40" s="3">
        <v>10940</v>
      </c>
      <c r="K40" s="3">
        <f t="shared" si="0"/>
        <v>10780</v>
      </c>
      <c r="L40" s="3">
        <f t="shared" si="1"/>
        <v>10780</v>
      </c>
    </row>
    <row r="41" spans="1:12" x14ac:dyDescent="0.3">
      <c r="A41" t="s">
        <v>50</v>
      </c>
      <c r="C41" t="s">
        <v>34</v>
      </c>
      <c r="D41" t="s">
        <v>11</v>
      </c>
      <c r="E41" s="3">
        <v>17290</v>
      </c>
      <c r="F41" s="3">
        <v>4210</v>
      </c>
      <c r="G41" s="3">
        <v>0</v>
      </c>
      <c r="H41" s="3">
        <v>1060</v>
      </c>
      <c r="I41" s="3">
        <v>22560</v>
      </c>
      <c r="J41" s="3">
        <v>22560</v>
      </c>
      <c r="K41" s="3">
        <f t="shared" si="0"/>
        <v>22220</v>
      </c>
      <c r="L41" s="3">
        <f t="shared" si="1"/>
        <v>22220</v>
      </c>
    </row>
    <row r="42" spans="1:12" x14ac:dyDescent="0.3">
      <c r="A42" t="s">
        <v>51</v>
      </c>
      <c r="C42" t="s">
        <v>34</v>
      </c>
      <c r="D42" t="s">
        <v>11</v>
      </c>
      <c r="E42" s="3">
        <v>15640</v>
      </c>
      <c r="F42" s="3">
        <v>3810</v>
      </c>
      <c r="G42" s="3">
        <v>0</v>
      </c>
      <c r="H42" s="3">
        <v>960</v>
      </c>
      <c r="I42" s="3">
        <v>20410</v>
      </c>
      <c r="J42" s="3">
        <v>20410</v>
      </c>
      <c r="K42" s="3">
        <f t="shared" si="0"/>
        <v>20110</v>
      </c>
      <c r="L42" s="3">
        <f t="shared" si="1"/>
        <v>20110</v>
      </c>
    </row>
    <row r="43" spans="1:12" x14ac:dyDescent="0.3">
      <c r="A43" t="s">
        <v>52</v>
      </c>
      <c r="C43" t="s">
        <v>34</v>
      </c>
      <c r="D43" t="s">
        <v>11</v>
      </c>
      <c r="E43" s="3">
        <v>17770</v>
      </c>
      <c r="F43" s="3">
        <v>4330</v>
      </c>
      <c r="G43" s="3">
        <v>0</v>
      </c>
      <c r="H43" s="3">
        <v>1090</v>
      </c>
      <c r="I43" s="3">
        <v>23190</v>
      </c>
      <c r="J43" s="3">
        <v>23190</v>
      </c>
      <c r="K43" s="3">
        <f t="shared" si="0"/>
        <v>22830</v>
      </c>
      <c r="L43" s="3">
        <f t="shared" si="1"/>
        <v>22830</v>
      </c>
    </row>
    <row r="44" spans="1:12" x14ac:dyDescent="0.3">
      <c r="A44" t="s">
        <v>289</v>
      </c>
      <c r="C44" t="s">
        <v>34</v>
      </c>
      <c r="D44" t="s">
        <v>13</v>
      </c>
      <c r="E44" s="3">
        <v>9330</v>
      </c>
      <c r="F44" s="3">
        <v>2270</v>
      </c>
      <c r="G44" s="3">
        <v>0</v>
      </c>
      <c r="H44" s="3">
        <v>570</v>
      </c>
      <c r="I44" s="3">
        <v>12170</v>
      </c>
      <c r="J44" s="3">
        <v>12170</v>
      </c>
      <c r="K44" s="3">
        <f t="shared" si="0"/>
        <v>11990</v>
      </c>
      <c r="L44" s="3">
        <f t="shared" si="1"/>
        <v>11990</v>
      </c>
    </row>
    <row r="45" spans="1:12" x14ac:dyDescent="0.3">
      <c r="A45" t="s">
        <v>53</v>
      </c>
      <c r="C45" t="s">
        <v>34</v>
      </c>
      <c r="D45" t="s">
        <v>11</v>
      </c>
      <c r="E45" s="3">
        <v>8130</v>
      </c>
      <c r="F45" s="3">
        <v>1980</v>
      </c>
      <c r="G45" s="3">
        <v>0</v>
      </c>
      <c r="H45" s="3">
        <v>500</v>
      </c>
      <c r="I45" s="3">
        <v>10610</v>
      </c>
      <c r="J45" s="3">
        <v>10610</v>
      </c>
      <c r="K45" s="3">
        <f t="shared" si="0"/>
        <v>10450</v>
      </c>
      <c r="L45" s="3">
        <f t="shared" si="1"/>
        <v>10450</v>
      </c>
    </row>
    <row r="46" spans="1:12" x14ac:dyDescent="0.3">
      <c r="A46" t="s">
        <v>54</v>
      </c>
      <c r="C46" t="s">
        <v>34</v>
      </c>
      <c r="D46" t="s">
        <v>11</v>
      </c>
      <c r="E46" s="3">
        <v>39460</v>
      </c>
      <c r="F46" s="3">
        <v>9610</v>
      </c>
      <c r="G46" s="3">
        <v>0</v>
      </c>
      <c r="H46" s="3">
        <v>2410</v>
      </c>
      <c r="I46" s="3">
        <v>51480</v>
      </c>
      <c r="J46" s="3">
        <v>51480</v>
      </c>
      <c r="K46" s="3">
        <f t="shared" si="0"/>
        <v>50710</v>
      </c>
      <c r="L46" s="3">
        <f t="shared" si="1"/>
        <v>54617</v>
      </c>
    </row>
    <row r="47" spans="1:12" x14ac:dyDescent="0.3">
      <c r="A47" t="s">
        <v>55</v>
      </c>
      <c r="C47" t="s">
        <v>34</v>
      </c>
      <c r="D47" t="s">
        <v>11</v>
      </c>
      <c r="E47" s="3">
        <v>5270</v>
      </c>
      <c r="F47" s="3">
        <v>1280</v>
      </c>
      <c r="G47" s="3">
        <v>0</v>
      </c>
      <c r="H47" s="3">
        <v>320</v>
      </c>
      <c r="I47" s="3">
        <v>6870</v>
      </c>
      <c r="J47" s="3">
        <v>6870</v>
      </c>
      <c r="K47" s="3">
        <f t="shared" si="0"/>
        <v>6770</v>
      </c>
      <c r="L47" s="3">
        <f t="shared" si="1"/>
        <v>6770</v>
      </c>
    </row>
    <row r="48" spans="1:12" x14ac:dyDescent="0.3">
      <c r="A48" t="s">
        <v>56</v>
      </c>
      <c r="C48" t="s">
        <v>34</v>
      </c>
      <c r="D48" t="s">
        <v>11</v>
      </c>
      <c r="E48" s="3">
        <v>12550</v>
      </c>
      <c r="F48" s="3">
        <v>3060</v>
      </c>
      <c r="G48" s="3">
        <v>0</v>
      </c>
      <c r="H48" s="3">
        <v>770</v>
      </c>
      <c r="I48" s="3">
        <v>16380</v>
      </c>
      <c r="J48" s="3">
        <v>16380</v>
      </c>
      <c r="K48" s="3">
        <f t="shared" si="0"/>
        <v>16140</v>
      </c>
      <c r="L48" s="3">
        <f t="shared" si="1"/>
        <v>16140</v>
      </c>
    </row>
    <row r="49" spans="1:12" x14ac:dyDescent="0.3">
      <c r="A49" t="s">
        <v>57</v>
      </c>
      <c r="C49" t="s">
        <v>34</v>
      </c>
      <c r="D49" t="s">
        <v>10</v>
      </c>
      <c r="E49" s="3">
        <v>28700</v>
      </c>
      <c r="F49" s="3">
        <v>6990</v>
      </c>
      <c r="G49" s="3">
        <v>0</v>
      </c>
      <c r="H49" s="3">
        <v>1760</v>
      </c>
      <c r="I49" s="3">
        <v>37450</v>
      </c>
      <c r="J49" s="3">
        <v>37450</v>
      </c>
      <c r="K49" s="3">
        <f t="shared" si="0"/>
        <v>33040</v>
      </c>
      <c r="L49" s="3">
        <f t="shared" si="1"/>
        <v>33040</v>
      </c>
    </row>
    <row r="50" spans="1:12" x14ac:dyDescent="0.3">
      <c r="A50" t="s">
        <v>58</v>
      </c>
      <c r="C50" t="s">
        <v>34</v>
      </c>
      <c r="D50" t="s">
        <v>11</v>
      </c>
      <c r="E50" s="3">
        <v>24370</v>
      </c>
      <c r="F50" s="3">
        <v>5930</v>
      </c>
      <c r="G50" s="3">
        <v>0</v>
      </c>
      <c r="H50" s="3">
        <v>1490</v>
      </c>
      <c r="I50" s="3">
        <v>31790</v>
      </c>
      <c r="J50" s="3">
        <v>31790</v>
      </c>
      <c r="K50" s="3">
        <f t="shared" si="0"/>
        <v>31320</v>
      </c>
      <c r="L50" s="3">
        <f t="shared" si="1"/>
        <v>31320</v>
      </c>
    </row>
    <row r="51" spans="1:12" x14ac:dyDescent="0.3">
      <c r="A51" t="s">
        <v>59</v>
      </c>
      <c r="C51" t="s">
        <v>34</v>
      </c>
      <c r="D51" t="s">
        <v>11</v>
      </c>
      <c r="E51" s="3">
        <v>5830</v>
      </c>
      <c r="F51" s="3">
        <v>1420</v>
      </c>
      <c r="G51" s="3">
        <v>0</v>
      </c>
      <c r="H51" s="3">
        <v>360</v>
      </c>
      <c r="I51" s="3">
        <v>7610</v>
      </c>
      <c r="J51" s="3">
        <v>7610</v>
      </c>
      <c r="K51" s="3">
        <f t="shared" si="0"/>
        <v>7490</v>
      </c>
      <c r="L51" s="3">
        <f t="shared" si="1"/>
        <v>7490</v>
      </c>
    </row>
    <row r="52" spans="1:12" x14ac:dyDescent="0.3">
      <c r="A52" t="s">
        <v>60</v>
      </c>
      <c r="C52" t="s">
        <v>34</v>
      </c>
      <c r="D52" t="s">
        <v>11</v>
      </c>
      <c r="E52" s="3">
        <v>122220</v>
      </c>
      <c r="F52" s="3">
        <v>29760</v>
      </c>
      <c r="G52" s="3">
        <v>0</v>
      </c>
      <c r="H52" s="3">
        <v>7480</v>
      </c>
      <c r="I52" s="3">
        <v>159460</v>
      </c>
      <c r="J52" s="3">
        <v>164460</v>
      </c>
      <c r="K52" s="3">
        <f t="shared" si="0"/>
        <v>157080</v>
      </c>
      <c r="L52" s="3">
        <f t="shared" si="1"/>
        <v>157080</v>
      </c>
    </row>
    <row r="53" spans="1:12" x14ac:dyDescent="0.3">
      <c r="A53" t="s">
        <v>61</v>
      </c>
      <c r="C53" t="s">
        <v>34</v>
      </c>
      <c r="D53" t="s">
        <v>10</v>
      </c>
      <c r="E53" s="3">
        <v>39490</v>
      </c>
      <c r="F53" s="3">
        <v>9610</v>
      </c>
      <c r="G53" s="3">
        <v>0</v>
      </c>
      <c r="H53" s="3">
        <v>2420</v>
      </c>
      <c r="I53" s="3">
        <v>51520</v>
      </c>
      <c r="J53" s="3">
        <v>51520</v>
      </c>
      <c r="K53" s="3">
        <f t="shared" si="0"/>
        <v>50750</v>
      </c>
      <c r="L53" s="3">
        <f t="shared" si="1"/>
        <v>50750</v>
      </c>
    </row>
    <row r="54" spans="1:12" x14ac:dyDescent="0.3">
      <c r="A54" t="s">
        <v>62</v>
      </c>
      <c r="C54" t="s">
        <v>34</v>
      </c>
      <c r="D54" t="s">
        <v>36</v>
      </c>
      <c r="E54" s="3">
        <v>76760</v>
      </c>
      <c r="F54" s="3">
        <v>18690</v>
      </c>
      <c r="G54" s="3">
        <v>0</v>
      </c>
      <c r="H54" s="3">
        <v>4700</v>
      </c>
      <c r="I54" s="3">
        <v>100150</v>
      </c>
      <c r="J54" s="3">
        <v>100150</v>
      </c>
      <c r="K54" s="3">
        <f t="shared" si="0"/>
        <v>98650</v>
      </c>
      <c r="L54" s="3">
        <f t="shared" si="1"/>
        <v>105316</v>
      </c>
    </row>
    <row r="55" spans="1:12" x14ac:dyDescent="0.3">
      <c r="A55" t="s">
        <v>63</v>
      </c>
      <c r="C55" t="s">
        <v>34</v>
      </c>
      <c r="D55" t="s">
        <v>11</v>
      </c>
      <c r="E55" s="3">
        <v>54840</v>
      </c>
      <c r="F55" s="3">
        <v>13350</v>
      </c>
      <c r="G55" s="3">
        <v>0</v>
      </c>
      <c r="H55" s="3">
        <v>3360</v>
      </c>
      <c r="I55" s="3">
        <v>71550</v>
      </c>
      <c r="J55" s="3">
        <v>71500</v>
      </c>
      <c r="K55" s="3">
        <f t="shared" si="0"/>
        <v>70480</v>
      </c>
      <c r="L55" s="3">
        <f t="shared" si="1"/>
        <v>70480</v>
      </c>
    </row>
    <row r="56" spans="1:12" x14ac:dyDescent="0.3">
      <c r="A56" t="s">
        <v>64</v>
      </c>
      <c r="C56" t="s">
        <v>34</v>
      </c>
      <c r="D56" t="s">
        <v>36</v>
      </c>
      <c r="E56" s="3">
        <v>10290</v>
      </c>
      <c r="F56" s="3">
        <v>2510</v>
      </c>
      <c r="G56" s="3">
        <v>0</v>
      </c>
      <c r="H56" s="3">
        <v>630</v>
      </c>
      <c r="I56" s="3">
        <v>13430</v>
      </c>
      <c r="J56" s="3">
        <v>13430</v>
      </c>
      <c r="K56" s="3">
        <f t="shared" si="0"/>
        <v>13230</v>
      </c>
      <c r="L56" s="3">
        <f t="shared" si="1"/>
        <v>14249</v>
      </c>
    </row>
    <row r="57" spans="1:12" x14ac:dyDescent="0.3">
      <c r="A57" t="s">
        <v>65</v>
      </c>
      <c r="C57" t="s">
        <v>34</v>
      </c>
      <c r="D57" t="s">
        <v>36</v>
      </c>
      <c r="E57" s="3">
        <v>12240</v>
      </c>
      <c r="F57" s="3">
        <v>2980</v>
      </c>
      <c r="G57" s="3">
        <v>0</v>
      </c>
      <c r="H57" s="3">
        <v>750</v>
      </c>
      <c r="I57" s="3">
        <v>15970</v>
      </c>
      <c r="J57" s="3">
        <v>15970</v>
      </c>
      <c r="K57" s="3">
        <f t="shared" si="0"/>
        <v>13330</v>
      </c>
      <c r="L57" s="3">
        <f t="shared" si="1"/>
        <v>13330</v>
      </c>
    </row>
    <row r="58" spans="1:12" x14ac:dyDescent="0.3">
      <c r="A58" t="s">
        <v>66</v>
      </c>
      <c r="B58" t="s">
        <v>248</v>
      </c>
      <c r="C58" t="s">
        <v>34</v>
      </c>
      <c r="D58" t="s">
        <v>11</v>
      </c>
      <c r="F58" s="3">
        <v>2980</v>
      </c>
      <c r="G58" s="3">
        <v>0</v>
      </c>
      <c r="H58" s="3">
        <v>750</v>
      </c>
      <c r="J58" s="3">
        <v>25000</v>
      </c>
      <c r="K58" s="3" t="e">
        <f t="shared" si="0"/>
        <v>#N/A</v>
      </c>
      <c r="L58" s="3" t="e">
        <f t="shared" si="1"/>
        <v>#N/A</v>
      </c>
    </row>
    <row r="59" spans="1:12" x14ac:dyDescent="0.3">
      <c r="A59" t="s">
        <v>67</v>
      </c>
      <c r="C59" t="s">
        <v>34</v>
      </c>
      <c r="D59" t="s">
        <v>11</v>
      </c>
      <c r="E59" s="3">
        <v>32720</v>
      </c>
      <c r="F59" s="3">
        <v>7970</v>
      </c>
      <c r="G59" s="3">
        <v>0</v>
      </c>
      <c r="H59" s="3">
        <v>2000</v>
      </c>
      <c r="I59" s="3">
        <v>42690</v>
      </c>
      <c r="J59" s="3">
        <v>42690</v>
      </c>
      <c r="K59" s="3">
        <f t="shared" si="0"/>
        <v>42050</v>
      </c>
      <c r="L59" s="3">
        <f t="shared" si="1"/>
        <v>42050</v>
      </c>
    </row>
    <row r="60" spans="1:12" x14ac:dyDescent="0.3">
      <c r="A60" t="s">
        <v>68</v>
      </c>
      <c r="C60" t="s">
        <v>34</v>
      </c>
      <c r="D60" t="s">
        <v>36</v>
      </c>
      <c r="E60" s="3">
        <v>9330</v>
      </c>
      <c r="F60" s="3">
        <v>2270</v>
      </c>
      <c r="G60" s="3">
        <v>0</v>
      </c>
      <c r="H60" s="3">
        <v>570</v>
      </c>
      <c r="I60" s="3">
        <v>12170</v>
      </c>
      <c r="J60" s="3">
        <v>12170</v>
      </c>
      <c r="K60" s="3">
        <f t="shared" si="0"/>
        <v>11990</v>
      </c>
      <c r="L60" s="3">
        <f t="shared" si="1"/>
        <v>11990</v>
      </c>
    </row>
    <row r="61" spans="1:12" x14ac:dyDescent="0.3">
      <c r="A61" t="s">
        <v>69</v>
      </c>
      <c r="C61" t="s">
        <v>34</v>
      </c>
      <c r="D61" t="s">
        <v>11</v>
      </c>
      <c r="E61" s="3">
        <v>42810</v>
      </c>
      <c r="F61" s="3">
        <v>10420</v>
      </c>
      <c r="G61" s="3">
        <v>0</v>
      </c>
      <c r="H61" s="3">
        <v>2620</v>
      </c>
      <c r="I61" s="3">
        <v>55850</v>
      </c>
      <c r="J61" s="3">
        <v>55850</v>
      </c>
      <c r="K61" s="3">
        <f t="shared" si="0"/>
        <v>55020</v>
      </c>
      <c r="L61" s="3">
        <f t="shared" si="1"/>
        <v>55020</v>
      </c>
    </row>
    <row r="62" spans="1:12" x14ac:dyDescent="0.3">
      <c r="A62" t="s">
        <v>70</v>
      </c>
      <c r="C62" t="s">
        <v>34</v>
      </c>
      <c r="D62" t="s">
        <v>11</v>
      </c>
      <c r="E62" s="3">
        <v>135180</v>
      </c>
      <c r="F62" s="3">
        <v>32910</v>
      </c>
      <c r="G62" s="3">
        <v>0</v>
      </c>
      <c r="H62" s="3">
        <v>8270</v>
      </c>
      <c r="I62" s="3">
        <v>176360</v>
      </c>
      <c r="J62" s="3">
        <v>206100</v>
      </c>
      <c r="K62" s="3">
        <f t="shared" si="0"/>
        <v>173730</v>
      </c>
      <c r="L62" s="3">
        <f t="shared" si="1"/>
        <v>187114</v>
      </c>
    </row>
    <row r="63" spans="1:12" x14ac:dyDescent="0.3">
      <c r="A63" t="s">
        <v>71</v>
      </c>
      <c r="C63" t="s">
        <v>34</v>
      </c>
      <c r="D63" t="s">
        <v>36</v>
      </c>
      <c r="E63" s="3">
        <v>13430</v>
      </c>
      <c r="F63" s="3">
        <v>3270</v>
      </c>
      <c r="G63" s="3">
        <v>0</v>
      </c>
      <c r="H63" s="3">
        <v>820</v>
      </c>
      <c r="I63" s="3">
        <v>17520</v>
      </c>
      <c r="J63" s="3">
        <v>17520</v>
      </c>
      <c r="K63" s="3">
        <f t="shared" si="0"/>
        <v>17260</v>
      </c>
      <c r="L63" s="3">
        <f t="shared" si="1"/>
        <v>17260</v>
      </c>
    </row>
    <row r="64" spans="1:12" x14ac:dyDescent="0.3">
      <c r="A64" t="s">
        <v>72</v>
      </c>
      <c r="C64" t="s">
        <v>34</v>
      </c>
      <c r="D64" t="s">
        <v>11</v>
      </c>
      <c r="E64" s="3">
        <v>35470</v>
      </c>
      <c r="F64" s="3">
        <v>8640</v>
      </c>
      <c r="G64" s="3">
        <v>0</v>
      </c>
      <c r="H64" s="3">
        <v>2170</v>
      </c>
      <c r="I64" s="3">
        <v>46280</v>
      </c>
      <c r="J64" s="3">
        <v>46280</v>
      </c>
      <c r="K64" s="3">
        <f t="shared" si="0"/>
        <v>45580</v>
      </c>
      <c r="L64" s="3">
        <f t="shared" si="1"/>
        <v>45580</v>
      </c>
    </row>
    <row r="65" spans="1:12" x14ac:dyDescent="0.3">
      <c r="A65" t="s">
        <v>73</v>
      </c>
      <c r="C65" t="s">
        <v>34</v>
      </c>
      <c r="D65" t="s">
        <v>13</v>
      </c>
      <c r="E65" s="3">
        <v>9330</v>
      </c>
      <c r="F65" s="3">
        <v>2270</v>
      </c>
      <c r="G65" s="3">
        <v>0</v>
      </c>
      <c r="H65" s="3">
        <v>570</v>
      </c>
      <c r="I65" s="3">
        <v>12170</v>
      </c>
      <c r="J65" s="3">
        <v>12170</v>
      </c>
      <c r="K65" s="3">
        <f t="shared" si="0"/>
        <v>11990</v>
      </c>
      <c r="L65" s="3">
        <f t="shared" si="1"/>
        <v>12500</v>
      </c>
    </row>
    <row r="66" spans="1:12" x14ac:dyDescent="0.3">
      <c r="A66" t="s">
        <v>74</v>
      </c>
      <c r="C66" t="s">
        <v>34</v>
      </c>
      <c r="D66" t="s">
        <v>10</v>
      </c>
      <c r="E66" s="3">
        <v>14700</v>
      </c>
      <c r="F66" s="3">
        <v>3580</v>
      </c>
      <c r="G66" s="3">
        <v>0</v>
      </c>
      <c r="H66" s="3">
        <v>900</v>
      </c>
      <c r="I66" s="3">
        <v>19180</v>
      </c>
      <c r="J66" s="3">
        <v>19180</v>
      </c>
      <c r="K66" s="3">
        <f t="shared" ref="K66:K129" si="2">VLOOKUP($A66,Sixteen,9,)</f>
        <v>18890</v>
      </c>
      <c r="L66" s="3">
        <f t="shared" ref="L66:L129" si="3">VLOOKUP($A66,Sixteen,10,)</f>
        <v>18890</v>
      </c>
    </row>
    <row r="67" spans="1:12" x14ac:dyDescent="0.3">
      <c r="A67" t="s">
        <v>75</v>
      </c>
      <c r="C67" t="s">
        <v>34</v>
      </c>
      <c r="D67" t="s">
        <v>11</v>
      </c>
      <c r="E67" s="3">
        <v>63410</v>
      </c>
      <c r="F67" s="3">
        <v>15440</v>
      </c>
      <c r="G67" s="3">
        <v>0</v>
      </c>
      <c r="H67" s="3">
        <v>3880</v>
      </c>
      <c r="I67" s="3">
        <v>82730</v>
      </c>
      <c r="J67" s="3">
        <v>84016</v>
      </c>
      <c r="K67" s="3">
        <f t="shared" si="2"/>
        <v>81490</v>
      </c>
      <c r="L67" s="3">
        <f t="shared" si="3"/>
        <v>81490</v>
      </c>
    </row>
    <row r="68" spans="1:12" x14ac:dyDescent="0.3">
      <c r="A68" t="s">
        <v>76</v>
      </c>
      <c r="C68" t="s">
        <v>34</v>
      </c>
      <c r="D68" t="s">
        <v>11</v>
      </c>
      <c r="E68" s="3">
        <v>19900</v>
      </c>
      <c r="F68" s="3">
        <v>4840</v>
      </c>
      <c r="G68" s="3">
        <v>0</v>
      </c>
      <c r="H68" s="3">
        <v>1220</v>
      </c>
      <c r="I68" s="3">
        <v>25960</v>
      </c>
      <c r="J68" s="3">
        <v>25960</v>
      </c>
      <c r="K68" s="3">
        <f t="shared" si="2"/>
        <v>25570</v>
      </c>
      <c r="L68" s="3">
        <f t="shared" si="3"/>
        <v>25570</v>
      </c>
    </row>
    <row r="69" spans="1:12" x14ac:dyDescent="0.3">
      <c r="A69" t="s">
        <v>77</v>
      </c>
      <c r="C69" t="s">
        <v>34</v>
      </c>
      <c r="D69" t="s">
        <v>11</v>
      </c>
      <c r="E69" s="3">
        <v>15530</v>
      </c>
      <c r="F69" s="3">
        <v>3780</v>
      </c>
      <c r="G69" s="3">
        <v>0</v>
      </c>
      <c r="H69" s="3">
        <v>950</v>
      </c>
      <c r="I69" s="3">
        <v>20260</v>
      </c>
      <c r="J69" s="3">
        <v>20260</v>
      </c>
      <c r="K69" s="3">
        <f t="shared" si="2"/>
        <v>19960</v>
      </c>
      <c r="L69" s="3">
        <f t="shared" si="3"/>
        <v>19960</v>
      </c>
    </row>
    <row r="70" spans="1:12" x14ac:dyDescent="0.3">
      <c r="A70" t="s">
        <v>78</v>
      </c>
      <c r="C70" t="s">
        <v>34</v>
      </c>
      <c r="D70" t="s">
        <v>11</v>
      </c>
      <c r="E70" s="3">
        <v>2020</v>
      </c>
      <c r="F70" s="3">
        <v>490</v>
      </c>
      <c r="G70" s="3">
        <v>0</v>
      </c>
      <c r="H70" s="3">
        <v>120</v>
      </c>
      <c r="I70" s="3">
        <v>2630</v>
      </c>
      <c r="J70" s="3">
        <v>2630</v>
      </c>
      <c r="K70" s="3">
        <f t="shared" si="2"/>
        <v>2590</v>
      </c>
      <c r="L70" s="3">
        <f t="shared" si="3"/>
        <v>2590</v>
      </c>
    </row>
    <row r="71" spans="1:12" x14ac:dyDescent="0.3">
      <c r="A71" t="s">
        <v>79</v>
      </c>
      <c r="C71" t="s">
        <v>34</v>
      </c>
      <c r="D71" t="s">
        <v>11</v>
      </c>
      <c r="E71" s="3">
        <v>53200</v>
      </c>
      <c r="F71" s="3">
        <v>12950</v>
      </c>
      <c r="G71" s="3">
        <v>0</v>
      </c>
      <c r="H71" s="3">
        <v>3260</v>
      </c>
      <c r="I71" s="3">
        <v>69410</v>
      </c>
      <c r="J71" s="3">
        <v>69410</v>
      </c>
      <c r="K71" s="3">
        <f t="shared" si="2"/>
        <v>68370</v>
      </c>
      <c r="L71" s="3">
        <f t="shared" si="3"/>
        <v>68370</v>
      </c>
    </row>
    <row r="72" spans="1:12" x14ac:dyDescent="0.3">
      <c r="A72" t="s">
        <v>80</v>
      </c>
      <c r="C72" t="s">
        <v>34</v>
      </c>
      <c r="D72" t="s">
        <v>11</v>
      </c>
      <c r="E72" s="3">
        <v>9890</v>
      </c>
      <c r="F72" s="3">
        <v>2410</v>
      </c>
      <c r="G72" s="3">
        <v>0</v>
      </c>
      <c r="H72" s="3">
        <v>610</v>
      </c>
      <c r="I72" s="3">
        <v>12910</v>
      </c>
      <c r="J72" s="3">
        <v>12910</v>
      </c>
      <c r="K72" s="3">
        <f t="shared" si="2"/>
        <v>12710</v>
      </c>
      <c r="L72" s="3">
        <f t="shared" si="3"/>
        <v>12710</v>
      </c>
    </row>
    <row r="73" spans="1:12" x14ac:dyDescent="0.3">
      <c r="A73" t="s">
        <v>83</v>
      </c>
      <c r="C73" t="s">
        <v>84</v>
      </c>
      <c r="D73" t="s">
        <v>85</v>
      </c>
      <c r="E73" s="3">
        <v>26580</v>
      </c>
      <c r="F73" s="3">
        <v>1700</v>
      </c>
      <c r="G73" s="3">
        <v>0</v>
      </c>
      <c r="H73" s="3">
        <v>1480</v>
      </c>
      <c r="I73" s="3">
        <v>29760</v>
      </c>
      <c r="J73" s="3">
        <v>29760</v>
      </c>
      <c r="K73" s="3">
        <f t="shared" si="2"/>
        <v>29460</v>
      </c>
      <c r="L73" s="3">
        <f t="shared" si="3"/>
        <v>29460</v>
      </c>
    </row>
    <row r="74" spans="1:12" x14ac:dyDescent="0.3">
      <c r="A74" t="s">
        <v>86</v>
      </c>
      <c r="C74" t="s">
        <v>84</v>
      </c>
      <c r="D74" t="s">
        <v>13</v>
      </c>
      <c r="E74" s="3">
        <v>13150</v>
      </c>
      <c r="F74" s="3">
        <v>840</v>
      </c>
      <c r="G74" s="3">
        <v>0</v>
      </c>
      <c r="H74" s="3">
        <v>730</v>
      </c>
      <c r="I74" s="3">
        <v>14720</v>
      </c>
      <c r="J74" s="3">
        <v>14720</v>
      </c>
      <c r="K74" s="3">
        <f t="shared" si="2"/>
        <v>14570</v>
      </c>
      <c r="L74" s="3">
        <f t="shared" si="3"/>
        <v>14570</v>
      </c>
    </row>
    <row r="75" spans="1:12" x14ac:dyDescent="0.3">
      <c r="A75" t="s">
        <v>87</v>
      </c>
      <c r="C75" t="s">
        <v>84</v>
      </c>
      <c r="D75" t="s">
        <v>13</v>
      </c>
      <c r="E75" s="3">
        <v>33000</v>
      </c>
      <c r="F75" s="3">
        <v>2120</v>
      </c>
      <c r="G75" s="3">
        <v>0</v>
      </c>
      <c r="H75" s="3">
        <v>1830</v>
      </c>
      <c r="I75" s="3">
        <v>36950</v>
      </c>
      <c r="J75" s="3">
        <v>38600</v>
      </c>
      <c r="K75" s="3">
        <f t="shared" si="2"/>
        <v>36570</v>
      </c>
      <c r="L75" s="3">
        <f t="shared" si="3"/>
        <v>42137</v>
      </c>
    </row>
    <row r="76" spans="1:12" x14ac:dyDescent="0.3">
      <c r="A76" t="s">
        <v>88</v>
      </c>
      <c r="C76" t="s">
        <v>84</v>
      </c>
      <c r="D76" t="s">
        <v>13</v>
      </c>
      <c r="E76" s="3">
        <v>13740</v>
      </c>
      <c r="F76" s="3">
        <v>880</v>
      </c>
      <c r="G76" s="3">
        <v>0</v>
      </c>
      <c r="H76" s="3">
        <v>760</v>
      </c>
      <c r="I76" s="3">
        <v>15380</v>
      </c>
      <c r="J76" s="3">
        <v>16070</v>
      </c>
      <c r="K76" s="3">
        <f t="shared" si="2"/>
        <v>15220</v>
      </c>
      <c r="L76" s="3">
        <f t="shared" si="3"/>
        <v>15220</v>
      </c>
    </row>
    <row r="77" spans="1:12" x14ac:dyDescent="0.3">
      <c r="A77" t="s">
        <v>403</v>
      </c>
      <c r="C77" t="s">
        <v>84</v>
      </c>
      <c r="D77" t="s">
        <v>11</v>
      </c>
      <c r="E77" s="3">
        <v>20930</v>
      </c>
      <c r="F77" s="3">
        <v>1340</v>
      </c>
      <c r="G77" s="3">
        <v>0</v>
      </c>
      <c r="H77" s="3">
        <v>1160</v>
      </c>
      <c r="I77" s="3">
        <v>23430</v>
      </c>
      <c r="J77" s="3">
        <v>23430</v>
      </c>
      <c r="K77" s="3">
        <f t="shared" si="2"/>
        <v>23190</v>
      </c>
      <c r="L77" s="3">
        <f t="shared" si="3"/>
        <v>23190</v>
      </c>
    </row>
    <row r="78" spans="1:12" x14ac:dyDescent="0.3">
      <c r="A78" t="s">
        <v>89</v>
      </c>
      <c r="C78" t="s">
        <v>84</v>
      </c>
      <c r="D78" t="s">
        <v>11</v>
      </c>
      <c r="E78" s="3">
        <v>22370</v>
      </c>
      <c r="F78" s="3">
        <v>1430</v>
      </c>
      <c r="G78" s="3">
        <v>0</v>
      </c>
      <c r="H78" s="3">
        <v>1240</v>
      </c>
      <c r="I78" s="3">
        <v>25040</v>
      </c>
      <c r="J78" s="3">
        <v>29500</v>
      </c>
      <c r="K78" s="3">
        <f t="shared" si="2"/>
        <v>24790</v>
      </c>
      <c r="L78" s="3">
        <f t="shared" si="3"/>
        <v>29220</v>
      </c>
    </row>
    <row r="79" spans="1:12" x14ac:dyDescent="0.3">
      <c r="A79" t="s">
        <v>90</v>
      </c>
      <c r="C79" t="s">
        <v>84</v>
      </c>
      <c r="D79" t="s">
        <v>91</v>
      </c>
      <c r="E79" s="3">
        <v>27310</v>
      </c>
      <c r="F79" s="3">
        <v>1750</v>
      </c>
      <c r="G79" s="3">
        <v>0</v>
      </c>
      <c r="H79" s="3">
        <v>1520</v>
      </c>
      <c r="I79" s="3">
        <v>30580</v>
      </c>
      <c r="J79" s="3">
        <v>30580</v>
      </c>
      <c r="K79" s="3">
        <f t="shared" si="2"/>
        <v>30270</v>
      </c>
      <c r="L79" s="3">
        <f t="shared" si="3"/>
        <v>35324.85</v>
      </c>
    </row>
    <row r="80" spans="1:12" x14ac:dyDescent="0.3">
      <c r="A80" t="s">
        <v>92</v>
      </c>
      <c r="C80" t="s">
        <v>84</v>
      </c>
      <c r="D80" t="s">
        <v>91</v>
      </c>
      <c r="E80" s="3">
        <v>20630</v>
      </c>
      <c r="F80" s="3">
        <v>1320</v>
      </c>
      <c r="G80" s="3">
        <v>0</v>
      </c>
      <c r="H80" s="3">
        <v>1150</v>
      </c>
      <c r="I80" s="3">
        <v>23100</v>
      </c>
      <c r="J80" s="3">
        <v>23100</v>
      </c>
      <c r="K80" s="3">
        <f t="shared" si="2"/>
        <v>22870</v>
      </c>
      <c r="L80" s="3">
        <f t="shared" si="3"/>
        <v>24910</v>
      </c>
    </row>
    <row r="81" spans="1:12" x14ac:dyDescent="0.3">
      <c r="A81" t="s">
        <v>93</v>
      </c>
      <c r="C81" t="s">
        <v>84</v>
      </c>
      <c r="D81" t="s">
        <v>13</v>
      </c>
      <c r="E81" s="3">
        <v>31560</v>
      </c>
      <c r="F81" s="3">
        <v>2020</v>
      </c>
      <c r="G81" s="3">
        <v>0</v>
      </c>
      <c r="H81" s="3">
        <v>1750</v>
      </c>
      <c r="I81" s="3">
        <v>35330</v>
      </c>
      <c r="J81" s="3">
        <v>35330</v>
      </c>
      <c r="K81" s="3">
        <f t="shared" si="2"/>
        <v>26660</v>
      </c>
      <c r="L81" s="3">
        <f t="shared" si="3"/>
        <v>26660</v>
      </c>
    </row>
    <row r="82" spans="1:12" x14ac:dyDescent="0.3">
      <c r="A82" t="s">
        <v>94</v>
      </c>
      <c r="C82" t="s">
        <v>84</v>
      </c>
      <c r="D82" t="s">
        <v>13</v>
      </c>
      <c r="E82" s="3">
        <v>31650</v>
      </c>
      <c r="F82" s="3">
        <v>2030</v>
      </c>
      <c r="G82" s="3">
        <v>0</v>
      </c>
      <c r="H82" s="3">
        <v>1760</v>
      </c>
      <c r="I82" s="3">
        <v>35440</v>
      </c>
      <c r="J82" s="3">
        <v>35440</v>
      </c>
      <c r="K82" s="3">
        <f t="shared" si="2"/>
        <v>43380</v>
      </c>
      <c r="L82" s="3">
        <f t="shared" si="3"/>
        <v>39380</v>
      </c>
    </row>
    <row r="83" spans="1:12" x14ac:dyDescent="0.3">
      <c r="A83" t="s">
        <v>95</v>
      </c>
      <c r="C83" t="s">
        <v>84</v>
      </c>
      <c r="D83" t="s">
        <v>13</v>
      </c>
      <c r="E83" s="3">
        <v>18540</v>
      </c>
      <c r="F83" s="3">
        <v>1190</v>
      </c>
      <c r="G83" s="3">
        <v>0</v>
      </c>
      <c r="H83" s="3">
        <v>1030</v>
      </c>
      <c r="I83" s="3">
        <v>20760</v>
      </c>
      <c r="J83" s="3">
        <v>20760</v>
      </c>
      <c r="K83" s="3">
        <f t="shared" si="2"/>
        <v>0</v>
      </c>
      <c r="L83" s="3">
        <f t="shared" si="3"/>
        <v>12000</v>
      </c>
    </row>
    <row r="84" spans="1:12" x14ac:dyDescent="0.3">
      <c r="A84" t="s">
        <v>96</v>
      </c>
      <c r="C84" t="s">
        <v>84</v>
      </c>
      <c r="D84" t="s">
        <v>91</v>
      </c>
      <c r="E84" s="3">
        <v>14370</v>
      </c>
      <c r="F84" s="3">
        <v>920</v>
      </c>
      <c r="G84" s="3">
        <v>0</v>
      </c>
      <c r="H84" s="3">
        <v>800</v>
      </c>
      <c r="I84" s="3">
        <v>16090</v>
      </c>
      <c r="J84" s="3">
        <v>16090</v>
      </c>
      <c r="K84" s="3">
        <f t="shared" si="2"/>
        <v>15930</v>
      </c>
      <c r="L84" s="3">
        <f t="shared" si="3"/>
        <v>15930</v>
      </c>
    </row>
    <row r="85" spans="1:12" x14ac:dyDescent="0.3">
      <c r="A85" t="s">
        <v>333</v>
      </c>
      <c r="C85" t="s">
        <v>84</v>
      </c>
      <c r="D85" t="s">
        <v>85</v>
      </c>
      <c r="E85" s="3">
        <v>37120</v>
      </c>
      <c r="F85" s="3">
        <v>2380</v>
      </c>
      <c r="G85" s="3">
        <v>0</v>
      </c>
      <c r="H85" s="3">
        <v>2060</v>
      </c>
      <c r="I85" s="3">
        <v>41560</v>
      </c>
      <c r="J85" s="3">
        <v>41560</v>
      </c>
      <c r="K85" s="3">
        <f t="shared" si="2"/>
        <v>34860</v>
      </c>
      <c r="L85" s="3">
        <f t="shared" si="3"/>
        <v>44910</v>
      </c>
    </row>
    <row r="86" spans="1:12" x14ac:dyDescent="0.3">
      <c r="A86" t="s">
        <v>97</v>
      </c>
      <c r="C86" t="s">
        <v>84</v>
      </c>
      <c r="D86" t="s">
        <v>91</v>
      </c>
      <c r="E86" s="3">
        <v>16610</v>
      </c>
      <c r="F86" s="3">
        <v>1060</v>
      </c>
      <c r="G86" s="3">
        <v>0</v>
      </c>
      <c r="H86" s="3">
        <v>920</v>
      </c>
      <c r="I86" s="3">
        <v>18590</v>
      </c>
      <c r="J86" s="3">
        <v>21490</v>
      </c>
      <c r="K86" s="3">
        <f t="shared" si="2"/>
        <v>18420</v>
      </c>
      <c r="L86" s="3">
        <f t="shared" si="3"/>
        <v>21570</v>
      </c>
    </row>
    <row r="87" spans="1:12" x14ac:dyDescent="0.3">
      <c r="A87" t="s">
        <v>98</v>
      </c>
      <c r="C87" t="s">
        <v>84</v>
      </c>
      <c r="D87" t="s">
        <v>91</v>
      </c>
      <c r="E87" s="3">
        <v>13260</v>
      </c>
      <c r="F87" s="3">
        <v>850</v>
      </c>
      <c r="G87" s="3">
        <v>0</v>
      </c>
      <c r="H87" s="3">
        <v>740</v>
      </c>
      <c r="I87" s="3">
        <v>14850</v>
      </c>
      <c r="J87" s="3">
        <v>17560</v>
      </c>
      <c r="K87" s="3">
        <f t="shared" si="2"/>
        <v>14700</v>
      </c>
      <c r="L87" s="3">
        <f t="shared" si="3"/>
        <v>22500</v>
      </c>
    </row>
    <row r="88" spans="1:12" x14ac:dyDescent="0.3">
      <c r="A88" t="s">
        <v>99</v>
      </c>
      <c r="C88" t="s">
        <v>84</v>
      </c>
      <c r="D88" t="s">
        <v>91</v>
      </c>
      <c r="E88" s="3">
        <v>31300</v>
      </c>
      <c r="F88" s="3">
        <v>2010</v>
      </c>
      <c r="G88" s="3">
        <v>0</v>
      </c>
      <c r="H88" s="3">
        <v>1740</v>
      </c>
      <c r="I88" s="3">
        <v>35050</v>
      </c>
      <c r="J88" s="3">
        <v>35050</v>
      </c>
      <c r="K88" s="3">
        <f t="shared" si="2"/>
        <v>34690</v>
      </c>
      <c r="L88" s="3">
        <f t="shared" si="3"/>
        <v>34690</v>
      </c>
    </row>
    <row r="89" spans="1:12" x14ac:dyDescent="0.3">
      <c r="A89" t="s">
        <v>100</v>
      </c>
      <c r="C89" t="s">
        <v>84</v>
      </c>
      <c r="D89" t="s">
        <v>91</v>
      </c>
      <c r="E89" s="3">
        <v>12330</v>
      </c>
      <c r="F89" s="3">
        <v>790</v>
      </c>
      <c r="G89" s="3">
        <v>0</v>
      </c>
      <c r="H89" s="3">
        <v>680</v>
      </c>
      <c r="I89" s="3">
        <v>13800</v>
      </c>
      <c r="J89" s="3">
        <v>14700</v>
      </c>
      <c r="K89" s="3">
        <f t="shared" si="2"/>
        <v>13660</v>
      </c>
      <c r="L89" s="3">
        <f t="shared" si="3"/>
        <v>15560</v>
      </c>
    </row>
    <row r="90" spans="1:12" x14ac:dyDescent="0.3">
      <c r="A90" t="s">
        <v>101</v>
      </c>
      <c r="C90" t="s">
        <v>84</v>
      </c>
      <c r="D90" t="s">
        <v>91</v>
      </c>
      <c r="E90" s="3">
        <v>14930</v>
      </c>
      <c r="F90" s="3">
        <v>960</v>
      </c>
      <c r="G90" s="3">
        <v>0</v>
      </c>
      <c r="H90" s="3">
        <v>830</v>
      </c>
      <c r="I90" s="3">
        <v>16720</v>
      </c>
      <c r="J90" s="3">
        <v>16720</v>
      </c>
      <c r="K90" s="3">
        <f t="shared" si="2"/>
        <v>16540</v>
      </c>
      <c r="L90" s="3">
        <f t="shared" si="3"/>
        <v>16540</v>
      </c>
    </row>
    <row r="91" spans="1:12" x14ac:dyDescent="0.3">
      <c r="A91" t="s">
        <v>102</v>
      </c>
      <c r="C91" t="s">
        <v>84</v>
      </c>
      <c r="D91" t="s">
        <v>85</v>
      </c>
      <c r="E91" s="3">
        <v>12590</v>
      </c>
      <c r="F91" s="3">
        <v>810</v>
      </c>
      <c r="G91" s="3">
        <v>0</v>
      </c>
      <c r="H91" s="3">
        <v>700</v>
      </c>
      <c r="I91" s="3">
        <v>14100</v>
      </c>
      <c r="J91" s="3">
        <v>14100</v>
      </c>
      <c r="K91" s="3">
        <f t="shared" si="2"/>
        <v>13960</v>
      </c>
      <c r="L91" s="3">
        <f t="shared" si="3"/>
        <v>13960</v>
      </c>
    </row>
    <row r="92" spans="1:12" x14ac:dyDescent="0.3">
      <c r="A92" t="s">
        <v>103</v>
      </c>
      <c r="C92" t="s">
        <v>84</v>
      </c>
      <c r="D92" t="s">
        <v>85</v>
      </c>
      <c r="E92" s="3">
        <v>26160</v>
      </c>
      <c r="F92" s="3">
        <v>1680</v>
      </c>
      <c r="G92" s="3">
        <v>0</v>
      </c>
      <c r="H92" s="3">
        <v>1450</v>
      </c>
      <c r="I92" s="3">
        <v>29290</v>
      </c>
      <c r="J92" s="3">
        <v>29290</v>
      </c>
      <c r="K92" s="3">
        <f t="shared" si="2"/>
        <v>28990</v>
      </c>
      <c r="L92" s="3">
        <f t="shared" si="3"/>
        <v>28990</v>
      </c>
    </row>
    <row r="93" spans="1:12" x14ac:dyDescent="0.3">
      <c r="A93" t="s">
        <v>104</v>
      </c>
      <c r="C93" t="s">
        <v>84</v>
      </c>
      <c r="D93" t="s">
        <v>85</v>
      </c>
      <c r="E93" s="3">
        <v>12880</v>
      </c>
      <c r="F93" s="3">
        <v>830</v>
      </c>
      <c r="G93" s="3">
        <v>0</v>
      </c>
      <c r="H93" s="3">
        <v>720</v>
      </c>
      <c r="I93" s="3">
        <v>14430</v>
      </c>
      <c r="J93" s="3">
        <v>14430</v>
      </c>
      <c r="K93" s="3">
        <f t="shared" si="2"/>
        <v>14270</v>
      </c>
      <c r="L93" s="3">
        <f t="shared" si="3"/>
        <v>14270</v>
      </c>
    </row>
    <row r="94" spans="1:12" x14ac:dyDescent="0.3">
      <c r="A94" t="s">
        <v>105</v>
      </c>
      <c r="C94" t="s">
        <v>106</v>
      </c>
      <c r="D94" t="s">
        <v>11</v>
      </c>
      <c r="E94" s="3">
        <v>2440</v>
      </c>
      <c r="F94" s="3">
        <v>220</v>
      </c>
      <c r="G94" s="3">
        <v>0</v>
      </c>
      <c r="H94" s="3">
        <v>150</v>
      </c>
      <c r="I94" s="3">
        <v>2810</v>
      </c>
      <c r="J94" s="3">
        <v>2810</v>
      </c>
      <c r="K94" s="3">
        <f t="shared" si="2"/>
        <v>2770</v>
      </c>
      <c r="L94" s="3">
        <f t="shared" si="3"/>
        <v>2770</v>
      </c>
    </row>
    <row r="95" spans="1:12" x14ac:dyDescent="0.3">
      <c r="A95" t="s">
        <v>107</v>
      </c>
      <c r="C95" t="s">
        <v>106</v>
      </c>
      <c r="D95" t="s">
        <v>108</v>
      </c>
      <c r="E95" s="3">
        <v>217430</v>
      </c>
      <c r="F95" s="3">
        <v>19330</v>
      </c>
      <c r="G95" s="3">
        <v>124780</v>
      </c>
      <c r="H95" s="3">
        <v>13810</v>
      </c>
      <c r="I95" s="3">
        <v>375350</v>
      </c>
      <c r="J95" s="3">
        <v>417330</v>
      </c>
      <c r="K95" s="3">
        <f t="shared" si="2"/>
        <v>373930</v>
      </c>
      <c r="L95" s="3">
        <f t="shared" si="3"/>
        <v>419794</v>
      </c>
    </row>
    <row r="96" spans="1:12" x14ac:dyDescent="0.3">
      <c r="A96" t="s">
        <v>109</v>
      </c>
      <c r="B96" t="s">
        <v>247</v>
      </c>
      <c r="C96" t="s">
        <v>106</v>
      </c>
      <c r="D96" t="s">
        <v>108</v>
      </c>
      <c r="E96" s="3">
        <v>16470</v>
      </c>
      <c r="F96" s="3">
        <v>1460</v>
      </c>
      <c r="G96" s="3">
        <v>5020</v>
      </c>
      <c r="H96" s="3">
        <v>1050</v>
      </c>
      <c r="I96" s="3">
        <v>24000</v>
      </c>
      <c r="J96" s="3">
        <v>28800</v>
      </c>
      <c r="K96" s="3">
        <f t="shared" si="2"/>
        <v>0</v>
      </c>
      <c r="L96" s="3">
        <f t="shared" si="3"/>
        <v>27040</v>
      </c>
    </row>
    <row r="97" spans="1:12" x14ac:dyDescent="0.3">
      <c r="A97" t="s">
        <v>110</v>
      </c>
      <c r="C97" t="s">
        <v>106</v>
      </c>
      <c r="D97" t="s">
        <v>11</v>
      </c>
      <c r="E97" s="3">
        <v>214600</v>
      </c>
      <c r="F97" s="3">
        <v>19080</v>
      </c>
      <c r="G97" s="3">
        <v>131960</v>
      </c>
      <c r="H97" s="3">
        <v>13630</v>
      </c>
      <c r="I97" s="3">
        <v>379270</v>
      </c>
      <c r="J97" s="3">
        <v>387000</v>
      </c>
      <c r="K97" s="3">
        <f t="shared" si="2"/>
        <v>377860</v>
      </c>
      <c r="L97" s="3">
        <f t="shared" si="3"/>
        <v>390610</v>
      </c>
    </row>
    <row r="98" spans="1:12" x14ac:dyDescent="0.3">
      <c r="A98" t="s">
        <v>111</v>
      </c>
      <c r="C98" t="s">
        <v>106</v>
      </c>
      <c r="D98" t="s">
        <v>11</v>
      </c>
      <c r="E98" s="3">
        <v>16470</v>
      </c>
      <c r="F98" s="3">
        <v>1460</v>
      </c>
      <c r="G98" s="3">
        <v>5020</v>
      </c>
      <c r="H98" s="3">
        <v>1050</v>
      </c>
      <c r="I98" s="3">
        <v>24000</v>
      </c>
      <c r="J98" s="3">
        <v>24000</v>
      </c>
      <c r="K98" s="3">
        <f t="shared" si="2"/>
        <v>0</v>
      </c>
      <c r="L98" s="3">
        <f t="shared" si="3"/>
        <v>17470</v>
      </c>
    </row>
    <row r="99" spans="1:12" x14ac:dyDescent="0.3">
      <c r="A99" t="s">
        <v>112</v>
      </c>
      <c r="C99" t="s">
        <v>106</v>
      </c>
      <c r="D99" t="s">
        <v>11</v>
      </c>
      <c r="E99" s="3">
        <v>144850</v>
      </c>
      <c r="F99" s="3">
        <v>12880</v>
      </c>
      <c r="G99" s="3">
        <v>73830</v>
      </c>
      <c r="H99" s="3">
        <v>9200</v>
      </c>
      <c r="I99" s="3">
        <v>240760</v>
      </c>
      <c r="J99" s="3">
        <v>246750</v>
      </c>
      <c r="K99" s="3">
        <f t="shared" si="2"/>
        <v>239800</v>
      </c>
      <c r="L99" s="3">
        <f t="shared" si="3"/>
        <v>242800</v>
      </c>
    </row>
    <row r="100" spans="1:12" x14ac:dyDescent="0.3">
      <c r="A100" t="s">
        <v>113</v>
      </c>
      <c r="B100" t="s">
        <v>247</v>
      </c>
      <c r="C100" t="s">
        <v>106</v>
      </c>
      <c r="D100" t="s">
        <v>11</v>
      </c>
      <c r="E100" s="3">
        <v>16470</v>
      </c>
      <c r="F100" s="3">
        <v>1460</v>
      </c>
      <c r="G100" s="3">
        <v>5020</v>
      </c>
      <c r="H100" s="3">
        <v>1050</v>
      </c>
      <c r="I100" s="3">
        <v>24000</v>
      </c>
      <c r="J100" s="3">
        <v>24000</v>
      </c>
      <c r="K100" s="3">
        <f t="shared" si="2"/>
        <v>0</v>
      </c>
      <c r="L100" s="3">
        <f t="shared" si="3"/>
        <v>17470</v>
      </c>
    </row>
    <row r="101" spans="1:12" x14ac:dyDescent="0.3">
      <c r="A101" t="s">
        <v>290</v>
      </c>
      <c r="B101" t="s">
        <v>247</v>
      </c>
      <c r="C101" t="s">
        <v>106</v>
      </c>
      <c r="D101" t="s">
        <v>11</v>
      </c>
      <c r="E101" s="3">
        <v>16470</v>
      </c>
      <c r="F101" s="3">
        <v>1460</v>
      </c>
      <c r="G101" s="3">
        <v>5020</v>
      </c>
      <c r="H101" s="3">
        <v>1050</v>
      </c>
      <c r="I101" s="3">
        <v>24000</v>
      </c>
      <c r="J101" s="3">
        <v>24000</v>
      </c>
      <c r="K101" s="3">
        <f t="shared" si="2"/>
        <v>0</v>
      </c>
      <c r="L101" s="3">
        <f t="shared" si="3"/>
        <v>17400</v>
      </c>
    </row>
    <row r="102" spans="1:12" x14ac:dyDescent="0.3">
      <c r="A102" t="s">
        <v>115</v>
      </c>
      <c r="C102" t="s">
        <v>106</v>
      </c>
      <c r="D102" t="s">
        <v>11</v>
      </c>
      <c r="E102" s="3">
        <v>156280</v>
      </c>
      <c r="F102" s="3">
        <v>13890</v>
      </c>
      <c r="G102" s="3">
        <v>69670</v>
      </c>
      <c r="H102" s="3">
        <v>9920</v>
      </c>
      <c r="I102" s="3">
        <v>249760</v>
      </c>
      <c r="J102" s="3">
        <v>255454</v>
      </c>
      <c r="K102" s="3">
        <f t="shared" si="2"/>
        <v>248740</v>
      </c>
      <c r="L102" s="3">
        <f t="shared" si="3"/>
        <v>255908</v>
      </c>
    </row>
    <row r="103" spans="1:12" x14ac:dyDescent="0.3">
      <c r="A103" t="s">
        <v>116</v>
      </c>
      <c r="C103" t="s">
        <v>106</v>
      </c>
      <c r="D103" t="s">
        <v>36</v>
      </c>
      <c r="E103" s="3">
        <v>6140</v>
      </c>
      <c r="F103" s="3">
        <v>550</v>
      </c>
      <c r="G103" s="3">
        <v>0</v>
      </c>
      <c r="H103" s="3">
        <v>390</v>
      </c>
      <c r="I103" s="3">
        <v>7080</v>
      </c>
      <c r="J103" s="3">
        <v>7080</v>
      </c>
      <c r="K103" s="3">
        <f t="shared" si="2"/>
        <v>6970</v>
      </c>
      <c r="L103" s="3">
        <f t="shared" si="3"/>
        <v>6970</v>
      </c>
    </row>
    <row r="104" spans="1:12" x14ac:dyDescent="0.3">
      <c r="A104" t="s">
        <v>117</v>
      </c>
      <c r="C104" t="s">
        <v>106</v>
      </c>
      <c r="D104" t="s">
        <v>11</v>
      </c>
      <c r="E104" s="3">
        <v>6140</v>
      </c>
      <c r="F104" s="3">
        <v>550</v>
      </c>
      <c r="G104" s="3">
        <v>0</v>
      </c>
      <c r="H104" s="3">
        <v>390</v>
      </c>
      <c r="I104" s="3">
        <v>7080</v>
      </c>
      <c r="J104" s="3">
        <v>7080</v>
      </c>
      <c r="K104" s="3">
        <f t="shared" si="2"/>
        <v>6970</v>
      </c>
      <c r="L104" s="3">
        <f t="shared" si="3"/>
        <v>7000</v>
      </c>
    </row>
    <row r="105" spans="1:12" x14ac:dyDescent="0.3">
      <c r="A105" t="s">
        <v>118</v>
      </c>
      <c r="C105" t="s">
        <v>106</v>
      </c>
      <c r="D105" t="s">
        <v>13</v>
      </c>
      <c r="E105" s="3">
        <v>299520</v>
      </c>
      <c r="F105" s="3">
        <v>26630</v>
      </c>
      <c r="G105" s="3">
        <v>218060</v>
      </c>
      <c r="H105" s="3">
        <v>19020</v>
      </c>
      <c r="I105" s="3">
        <v>563230</v>
      </c>
      <c r="J105" s="3">
        <v>605710</v>
      </c>
      <c r="K105" s="3">
        <f t="shared" si="2"/>
        <v>561250</v>
      </c>
      <c r="L105" s="3">
        <f t="shared" si="3"/>
        <v>571250</v>
      </c>
    </row>
    <row r="106" spans="1:12" x14ac:dyDescent="0.3">
      <c r="A106" t="s">
        <v>119</v>
      </c>
      <c r="B106" t="s">
        <v>247</v>
      </c>
      <c r="C106" t="s">
        <v>106</v>
      </c>
      <c r="D106" t="s">
        <v>11</v>
      </c>
      <c r="E106" s="3">
        <v>16470</v>
      </c>
      <c r="F106" s="3">
        <v>1460</v>
      </c>
      <c r="G106" s="3">
        <v>5020</v>
      </c>
      <c r="H106" s="3">
        <v>1050</v>
      </c>
      <c r="I106" s="3">
        <v>24000</v>
      </c>
      <c r="J106" s="3">
        <v>24000</v>
      </c>
      <c r="K106" s="3">
        <f t="shared" si="2"/>
        <v>0</v>
      </c>
      <c r="L106" s="3">
        <f t="shared" si="3"/>
        <v>17400</v>
      </c>
    </row>
    <row r="107" spans="1:12" x14ac:dyDescent="0.3">
      <c r="A107" t="s">
        <v>120</v>
      </c>
      <c r="C107" t="s">
        <v>106</v>
      </c>
      <c r="D107" t="s">
        <v>11</v>
      </c>
      <c r="E107" s="3">
        <v>124480</v>
      </c>
      <c r="F107" s="3">
        <v>11070</v>
      </c>
      <c r="G107" s="3">
        <v>50960</v>
      </c>
      <c r="H107" s="3">
        <v>7910</v>
      </c>
      <c r="I107" s="3">
        <v>194420</v>
      </c>
      <c r="J107" s="3">
        <v>199840</v>
      </c>
      <c r="K107" s="3">
        <f t="shared" si="2"/>
        <v>193590</v>
      </c>
      <c r="L107" s="3">
        <f t="shared" si="3"/>
        <v>203000</v>
      </c>
    </row>
    <row r="108" spans="1:12" x14ac:dyDescent="0.3">
      <c r="A108" t="s">
        <v>121</v>
      </c>
      <c r="C108" t="s">
        <v>106</v>
      </c>
      <c r="D108" t="s">
        <v>11</v>
      </c>
      <c r="E108" s="3">
        <v>1380</v>
      </c>
      <c r="F108" s="3">
        <v>120</v>
      </c>
      <c r="G108" s="3">
        <v>0</v>
      </c>
      <c r="H108" s="3">
        <v>90</v>
      </c>
      <c r="I108" s="3">
        <v>1590</v>
      </c>
      <c r="J108" s="3">
        <v>1749</v>
      </c>
      <c r="K108" s="3">
        <f t="shared" si="2"/>
        <v>1570</v>
      </c>
      <c r="L108" s="3">
        <f t="shared" si="3"/>
        <v>1727</v>
      </c>
    </row>
    <row r="109" spans="1:12" x14ac:dyDescent="0.3">
      <c r="A109" t="s">
        <v>122</v>
      </c>
      <c r="C109" t="s">
        <v>106</v>
      </c>
      <c r="D109" t="s">
        <v>11</v>
      </c>
      <c r="E109" s="3">
        <v>1580</v>
      </c>
      <c r="F109" s="3">
        <v>140</v>
      </c>
      <c r="G109" s="3">
        <v>0</v>
      </c>
      <c r="H109" s="3">
        <v>100</v>
      </c>
      <c r="I109" s="3">
        <v>1820</v>
      </c>
      <c r="J109" s="3">
        <v>1820</v>
      </c>
      <c r="K109" s="3">
        <f t="shared" si="2"/>
        <v>1790</v>
      </c>
      <c r="L109" s="3">
        <f t="shared" si="3"/>
        <v>1790</v>
      </c>
    </row>
    <row r="110" spans="1:12" x14ac:dyDescent="0.3">
      <c r="A110" t="s">
        <v>123</v>
      </c>
      <c r="C110" t="s">
        <v>106</v>
      </c>
      <c r="D110" t="s">
        <v>11</v>
      </c>
      <c r="E110" s="3">
        <v>128820</v>
      </c>
      <c r="F110" s="3">
        <v>11450</v>
      </c>
      <c r="G110" s="3">
        <v>46100</v>
      </c>
      <c r="H110" s="3">
        <v>8180</v>
      </c>
      <c r="I110" s="3">
        <v>194550</v>
      </c>
      <c r="J110" s="3">
        <v>194550</v>
      </c>
      <c r="K110" s="3">
        <f t="shared" si="2"/>
        <v>193710</v>
      </c>
      <c r="L110" s="3">
        <f t="shared" si="3"/>
        <v>193710</v>
      </c>
    </row>
    <row r="111" spans="1:12" x14ac:dyDescent="0.3">
      <c r="A111" t="s">
        <v>291</v>
      </c>
      <c r="C111" t="s">
        <v>106</v>
      </c>
      <c r="D111" t="s">
        <v>10</v>
      </c>
      <c r="E111" s="3">
        <v>21140</v>
      </c>
      <c r="F111" s="3">
        <v>1880</v>
      </c>
      <c r="G111" s="3">
        <v>0</v>
      </c>
      <c r="H111" s="3">
        <v>1340</v>
      </c>
      <c r="I111" s="3">
        <v>24360</v>
      </c>
      <c r="J111" s="3">
        <v>24360</v>
      </c>
      <c r="K111" s="3">
        <f t="shared" si="2"/>
        <v>24000</v>
      </c>
      <c r="L111" s="3">
        <f t="shared" si="3"/>
        <v>24000</v>
      </c>
    </row>
    <row r="112" spans="1:12" x14ac:dyDescent="0.3">
      <c r="A112" t="s">
        <v>124</v>
      </c>
      <c r="C112" t="s">
        <v>106</v>
      </c>
      <c r="D112" t="s">
        <v>10</v>
      </c>
      <c r="E112" s="3">
        <v>192470</v>
      </c>
      <c r="F112" s="3">
        <v>17110</v>
      </c>
      <c r="G112" s="3">
        <v>96660</v>
      </c>
      <c r="H112" s="3">
        <v>12220</v>
      </c>
      <c r="I112" s="3">
        <v>318460</v>
      </c>
      <c r="J112" s="3">
        <v>318450</v>
      </c>
      <c r="K112" s="3">
        <f t="shared" si="2"/>
        <v>317190</v>
      </c>
      <c r="L112" s="3">
        <f t="shared" si="3"/>
        <v>317190</v>
      </c>
    </row>
    <row r="113" spans="1:12" x14ac:dyDescent="0.3">
      <c r="A113" t="s">
        <v>125</v>
      </c>
      <c r="B113" t="s">
        <v>247</v>
      </c>
      <c r="C113" t="s">
        <v>106</v>
      </c>
      <c r="D113" t="s">
        <v>10</v>
      </c>
      <c r="E113" s="3">
        <v>16470</v>
      </c>
      <c r="F113" s="3">
        <v>1460</v>
      </c>
      <c r="G113" s="3">
        <v>5020</v>
      </c>
      <c r="H113" s="3">
        <v>1050</v>
      </c>
      <c r="I113" s="3">
        <v>24000</v>
      </c>
      <c r="J113" s="3">
        <v>24000</v>
      </c>
      <c r="K113" s="3">
        <f t="shared" si="2"/>
        <v>0</v>
      </c>
      <c r="L113" s="3">
        <f t="shared" si="3"/>
        <v>17000</v>
      </c>
    </row>
    <row r="114" spans="1:12" x14ac:dyDescent="0.3">
      <c r="A114" t="s">
        <v>126</v>
      </c>
      <c r="C114" t="s">
        <v>106</v>
      </c>
      <c r="D114" t="s">
        <v>11</v>
      </c>
      <c r="E114" s="3">
        <v>6170</v>
      </c>
      <c r="F114" s="3">
        <v>550</v>
      </c>
      <c r="G114" s="3">
        <v>0</v>
      </c>
      <c r="H114" s="3">
        <v>390</v>
      </c>
      <c r="I114" s="3">
        <v>7110</v>
      </c>
      <c r="J114" s="3">
        <v>7110</v>
      </c>
      <c r="K114" s="3">
        <f t="shared" si="2"/>
        <v>7000</v>
      </c>
      <c r="L114" s="3">
        <f t="shared" si="3"/>
        <v>7000</v>
      </c>
    </row>
    <row r="115" spans="1:12" x14ac:dyDescent="0.3">
      <c r="A115" t="s">
        <v>127</v>
      </c>
      <c r="C115" t="s">
        <v>106</v>
      </c>
      <c r="D115" t="s">
        <v>11</v>
      </c>
      <c r="E115" s="3">
        <v>209280</v>
      </c>
      <c r="F115" s="3">
        <v>18610</v>
      </c>
      <c r="G115" s="3">
        <v>101400</v>
      </c>
      <c r="H115" s="3">
        <v>13290</v>
      </c>
      <c r="I115" s="3">
        <v>342580</v>
      </c>
      <c r="J115" s="3">
        <v>347170</v>
      </c>
      <c r="K115" s="3">
        <f t="shared" si="2"/>
        <v>341200</v>
      </c>
      <c r="L115" s="3">
        <f t="shared" si="3"/>
        <v>345200</v>
      </c>
    </row>
    <row r="116" spans="1:12" x14ac:dyDescent="0.3">
      <c r="A116" t="s">
        <v>128</v>
      </c>
      <c r="B116" t="s">
        <v>247</v>
      </c>
      <c r="C116" t="s">
        <v>106</v>
      </c>
      <c r="D116" t="s">
        <v>11</v>
      </c>
      <c r="E116" s="3">
        <v>16470</v>
      </c>
      <c r="F116" s="3">
        <v>1460</v>
      </c>
      <c r="G116" s="3">
        <v>5020</v>
      </c>
      <c r="H116" s="3">
        <v>1050</v>
      </c>
      <c r="I116" s="3">
        <v>24000</v>
      </c>
      <c r="J116" s="3">
        <v>24000</v>
      </c>
      <c r="K116" s="3">
        <f t="shared" si="2"/>
        <v>0</v>
      </c>
      <c r="L116" s="3">
        <f t="shared" si="3"/>
        <v>17400</v>
      </c>
    </row>
    <row r="117" spans="1:12" x14ac:dyDescent="0.3">
      <c r="A117" t="s">
        <v>129</v>
      </c>
      <c r="C117" t="s">
        <v>106</v>
      </c>
      <c r="D117" t="s">
        <v>36</v>
      </c>
      <c r="E117" s="3">
        <v>166940</v>
      </c>
      <c r="F117" s="3">
        <v>14840</v>
      </c>
      <c r="G117" s="3">
        <v>81860</v>
      </c>
      <c r="H117" s="3">
        <v>10600</v>
      </c>
      <c r="I117" s="3">
        <v>274240</v>
      </c>
      <c r="J117" s="3">
        <v>276030</v>
      </c>
      <c r="K117" s="3">
        <f t="shared" si="2"/>
        <v>273150</v>
      </c>
      <c r="L117" s="3">
        <f t="shared" si="3"/>
        <v>274950</v>
      </c>
    </row>
    <row r="118" spans="1:12" x14ac:dyDescent="0.3">
      <c r="A118" t="s">
        <v>130</v>
      </c>
      <c r="B118" t="s">
        <v>247</v>
      </c>
      <c r="C118" t="s">
        <v>106</v>
      </c>
      <c r="D118" t="s">
        <v>36</v>
      </c>
      <c r="E118" s="3">
        <v>16470</v>
      </c>
      <c r="F118" s="3">
        <v>1460</v>
      </c>
      <c r="G118" s="3">
        <v>5020</v>
      </c>
      <c r="H118" s="3">
        <v>1050</v>
      </c>
      <c r="I118" s="3">
        <v>24000</v>
      </c>
      <c r="J118" s="3">
        <v>24000</v>
      </c>
      <c r="K118" s="3">
        <f t="shared" si="2"/>
        <v>0</v>
      </c>
      <c r="L118" s="3">
        <f t="shared" si="3"/>
        <v>22434</v>
      </c>
    </row>
    <row r="119" spans="1:12" x14ac:dyDescent="0.3">
      <c r="A119" t="s">
        <v>131</v>
      </c>
      <c r="C119" t="s">
        <v>106</v>
      </c>
      <c r="D119" t="s">
        <v>11</v>
      </c>
      <c r="E119" s="3">
        <v>150590</v>
      </c>
      <c r="F119" s="3">
        <v>13390</v>
      </c>
      <c r="G119" s="3">
        <v>73050</v>
      </c>
      <c r="H119" s="3">
        <v>9560</v>
      </c>
      <c r="I119" s="3">
        <v>246590</v>
      </c>
      <c r="J119" s="3">
        <v>248580</v>
      </c>
      <c r="K119" s="3">
        <f t="shared" si="2"/>
        <v>245590</v>
      </c>
      <c r="L119" s="3">
        <f t="shared" si="3"/>
        <v>253045</v>
      </c>
    </row>
    <row r="120" spans="1:12" x14ac:dyDescent="0.3">
      <c r="A120" t="s">
        <v>132</v>
      </c>
      <c r="B120" t="s">
        <v>247</v>
      </c>
      <c r="C120" t="s">
        <v>106</v>
      </c>
      <c r="D120" t="s">
        <v>11</v>
      </c>
      <c r="E120" s="3">
        <v>16470</v>
      </c>
      <c r="F120" s="3">
        <v>1460</v>
      </c>
      <c r="G120" s="3">
        <v>5020</v>
      </c>
      <c r="H120" s="3">
        <v>1050</v>
      </c>
      <c r="I120" s="3">
        <v>24000</v>
      </c>
      <c r="J120" s="3">
        <v>24000</v>
      </c>
      <c r="K120" s="3">
        <f t="shared" si="2"/>
        <v>0</v>
      </c>
      <c r="L120" s="3">
        <f t="shared" si="3"/>
        <v>17470</v>
      </c>
    </row>
    <row r="121" spans="1:12" x14ac:dyDescent="0.3">
      <c r="A121" t="s">
        <v>133</v>
      </c>
      <c r="C121" t="s">
        <v>106</v>
      </c>
      <c r="D121" t="s">
        <v>11</v>
      </c>
      <c r="E121" s="3">
        <v>144700</v>
      </c>
      <c r="F121" s="3">
        <v>12860</v>
      </c>
      <c r="G121" s="3">
        <v>70260</v>
      </c>
      <c r="H121" s="3">
        <v>9190</v>
      </c>
      <c r="I121" s="3">
        <v>237010</v>
      </c>
      <c r="J121" s="3">
        <v>238010</v>
      </c>
      <c r="K121" s="3">
        <f t="shared" si="2"/>
        <v>236070</v>
      </c>
      <c r="L121" s="3">
        <f t="shared" si="3"/>
        <v>237070</v>
      </c>
    </row>
    <row r="122" spans="1:12" x14ac:dyDescent="0.3">
      <c r="A122" t="s">
        <v>134</v>
      </c>
      <c r="B122" t="s">
        <v>247</v>
      </c>
      <c r="C122" t="s">
        <v>106</v>
      </c>
      <c r="D122" t="s">
        <v>11</v>
      </c>
      <c r="E122" s="3">
        <v>16470</v>
      </c>
      <c r="F122" s="3">
        <v>1460</v>
      </c>
      <c r="G122" s="3">
        <v>5020</v>
      </c>
      <c r="H122" s="3">
        <v>1050</v>
      </c>
      <c r="I122" s="3">
        <v>24000</v>
      </c>
      <c r="J122" s="3">
        <v>24000</v>
      </c>
      <c r="K122" s="3">
        <f t="shared" si="2"/>
        <v>0</v>
      </c>
      <c r="L122" s="3">
        <f t="shared" si="3"/>
        <v>17470</v>
      </c>
    </row>
    <row r="123" spans="1:12" x14ac:dyDescent="0.3">
      <c r="A123" t="s">
        <v>135</v>
      </c>
      <c r="C123" t="s">
        <v>106</v>
      </c>
      <c r="D123" t="s">
        <v>11</v>
      </c>
      <c r="E123" s="3">
        <v>3870</v>
      </c>
      <c r="F123" s="3">
        <v>340</v>
      </c>
      <c r="G123" s="3">
        <v>0</v>
      </c>
      <c r="H123" s="3">
        <v>250</v>
      </c>
      <c r="I123" s="3">
        <v>4460</v>
      </c>
      <c r="J123" s="3">
        <v>4460</v>
      </c>
      <c r="K123" s="3">
        <f t="shared" si="2"/>
        <v>1880</v>
      </c>
      <c r="L123" s="3">
        <f t="shared" si="3"/>
        <v>1880</v>
      </c>
    </row>
    <row r="124" spans="1:12" x14ac:dyDescent="0.3">
      <c r="A124" t="s">
        <v>136</v>
      </c>
      <c r="C124" t="s">
        <v>106</v>
      </c>
      <c r="D124" t="s">
        <v>11</v>
      </c>
      <c r="E124" s="3">
        <v>136130</v>
      </c>
      <c r="F124" s="3">
        <v>12100</v>
      </c>
      <c r="G124" s="3">
        <v>65080</v>
      </c>
      <c r="H124" s="3">
        <v>8650</v>
      </c>
      <c r="I124" s="3">
        <v>221960</v>
      </c>
      <c r="J124" s="3">
        <v>222960</v>
      </c>
      <c r="K124" s="3">
        <f t="shared" si="2"/>
        <v>221060</v>
      </c>
      <c r="L124" s="3">
        <f t="shared" si="3"/>
        <v>221060</v>
      </c>
    </row>
    <row r="125" spans="1:12" x14ac:dyDescent="0.3">
      <c r="A125" t="s">
        <v>137</v>
      </c>
      <c r="B125" t="s">
        <v>247</v>
      </c>
      <c r="C125" t="s">
        <v>106</v>
      </c>
      <c r="D125" t="s">
        <v>11</v>
      </c>
      <c r="E125" s="3">
        <v>16470</v>
      </c>
      <c r="F125" s="3">
        <v>1460</v>
      </c>
      <c r="G125" s="3">
        <v>5020</v>
      </c>
      <c r="H125" s="3">
        <v>1050</v>
      </c>
      <c r="I125" s="3">
        <v>24000</v>
      </c>
      <c r="J125" s="3">
        <v>24000</v>
      </c>
      <c r="K125" s="3">
        <f t="shared" si="2"/>
        <v>0</v>
      </c>
      <c r="L125" s="3">
        <f t="shared" si="3"/>
        <v>17400</v>
      </c>
    </row>
    <row r="126" spans="1:12" x14ac:dyDescent="0.3">
      <c r="A126" t="s">
        <v>138</v>
      </c>
      <c r="B126" t="s">
        <v>247</v>
      </c>
      <c r="C126" t="s">
        <v>106</v>
      </c>
      <c r="D126" t="s">
        <v>13</v>
      </c>
      <c r="E126" s="3">
        <v>16470</v>
      </c>
      <c r="F126" s="3">
        <v>1460</v>
      </c>
      <c r="G126" s="3">
        <v>5020</v>
      </c>
      <c r="H126" s="3">
        <v>1050</v>
      </c>
      <c r="I126" s="3">
        <v>24000</v>
      </c>
      <c r="J126" s="3">
        <v>26030</v>
      </c>
      <c r="K126" s="3">
        <f t="shared" si="2"/>
        <v>0</v>
      </c>
      <c r="L126" s="3">
        <f t="shared" si="3"/>
        <v>23540</v>
      </c>
    </row>
    <row r="127" spans="1:12" x14ac:dyDescent="0.3">
      <c r="A127" t="s">
        <v>139</v>
      </c>
      <c r="C127" t="s">
        <v>106</v>
      </c>
      <c r="D127" t="s">
        <v>91</v>
      </c>
      <c r="E127" s="3">
        <v>183620</v>
      </c>
      <c r="F127" s="3">
        <v>16320</v>
      </c>
      <c r="G127" s="3">
        <v>96200</v>
      </c>
      <c r="H127" s="3">
        <v>11660</v>
      </c>
      <c r="I127" s="3">
        <v>307800</v>
      </c>
      <c r="J127" s="3">
        <v>308350</v>
      </c>
      <c r="K127" s="3">
        <f t="shared" si="2"/>
        <v>306600</v>
      </c>
      <c r="L127" s="3">
        <f t="shared" si="3"/>
        <v>325285</v>
      </c>
    </row>
    <row r="128" spans="1:12" x14ac:dyDescent="0.3">
      <c r="A128" t="s">
        <v>140</v>
      </c>
      <c r="B128" t="s">
        <v>247</v>
      </c>
      <c r="C128" t="s">
        <v>106</v>
      </c>
      <c r="D128" t="s">
        <v>91</v>
      </c>
      <c r="E128" s="3">
        <v>16470</v>
      </c>
      <c r="F128" s="3">
        <v>1460</v>
      </c>
      <c r="G128" s="3">
        <v>5020</v>
      </c>
      <c r="H128" s="3">
        <v>1050</v>
      </c>
      <c r="I128" s="3">
        <v>24000</v>
      </c>
      <c r="J128" s="3">
        <v>24000</v>
      </c>
      <c r="K128" s="3">
        <f t="shared" si="2"/>
        <v>0</v>
      </c>
      <c r="L128" s="3">
        <f t="shared" si="3"/>
        <v>25340</v>
      </c>
    </row>
    <row r="129" spans="1:12" x14ac:dyDescent="0.3">
      <c r="A129" t="s">
        <v>141</v>
      </c>
      <c r="C129" t="s">
        <v>106</v>
      </c>
      <c r="D129" t="s">
        <v>91</v>
      </c>
      <c r="E129" s="3">
        <v>17360</v>
      </c>
      <c r="F129" s="3">
        <v>1540</v>
      </c>
      <c r="G129" s="3">
        <v>0</v>
      </c>
      <c r="H129" s="3">
        <v>1100</v>
      </c>
      <c r="I129" s="3">
        <v>20000</v>
      </c>
      <c r="J129" s="3">
        <v>20000</v>
      </c>
      <c r="K129" s="3">
        <f t="shared" si="2"/>
        <v>19720</v>
      </c>
      <c r="L129" s="3">
        <f t="shared" si="3"/>
        <v>19720</v>
      </c>
    </row>
    <row r="130" spans="1:12" x14ac:dyDescent="0.3">
      <c r="A130" t="s">
        <v>142</v>
      </c>
      <c r="C130" t="s">
        <v>106</v>
      </c>
      <c r="D130" t="s">
        <v>11</v>
      </c>
      <c r="E130" s="3">
        <v>282220</v>
      </c>
      <c r="F130" s="3">
        <v>25090</v>
      </c>
      <c r="G130" s="3">
        <v>179540</v>
      </c>
      <c r="H130" s="3">
        <v>17920</v>
      </c>
      <c r="I130" s="3">
        <v>504770</v>
      </c>
      <c r="J130" s="3">
        <v>504760</v>
      </c>
      <c r="K130" s="3">
        <f t="shared" ref="K130:K193" si="4">VLOOKUP($A130,Sixteen,9,)</f>
        <v>502920</v>
      </c>
      <c r="L130" s="3">
        <f t="shared" ref="L130:L193" si="5">VLOOKUP($A130,Sixteen,10,)</f>
        <v>502920</v>
      </c>
    </row>
    <row r="131" spans="1:12" x14ac:dyDescent="0.3">
      <c r="A131" t="s">
        <v>143</v>
      </c>
      <c r="B131" t="s">
        <v>247</v>
      </c>
      <c r="C131" t="s">
        <v>106</v>
      </c>
      <c r="D131" t="s">
        <v>11</v>
      </c>
      <c r="E131" s="3">
        <v>16470</v>
      </c>
      <c r="F131" s="3">
        <v>1460</v>
      </c>
      <c r="G131" s="3">
        <v>5020</v>
      </c>
      <c r="H131" s="3">
        <v>1050</v>
      </c>
      <c r="I131" s="3">
        <v>24000</v>
      </c>
      <c r="J131" s="3">
        <v>24000</v>
      </c>
      <c r="K131" s="3">
        <f t="shared" si="4"/>
        <v>0</v>
      </c>
      <c r="L131" s="3">
        <f t="shared" si="5"/>
        <v>17400</v>
      </c>
    </row>
    <row r="132" spans="1:12" x14ac:dyDescent="0.3">
      <c r="A132" t="s">
        <v>144</v>
      </c>
      <c r="C132" t="s">
        <v>106</v>
      </c>
      <c r="D132" t="s">
        <v>11</v>
      </c>
      <c r="E132" s="3">
        <v>29430</v>
      </c>
      <c r="F132" s="3">
        <v>2620</v>
      </c>
      <c r="G132" s="3">
        <v>0</v>
      </c>
      <c r="H132" s="3">
        <v>1870</v>
      </c>
      <c r="I132" s="3">
        <v>33920</v>
      </c>
      <c r="J132" s="3">
        <v>33920</v>
      </c>
      <c r="K132" s="3">
        <f t="shared" si="4"/>
        <v>33420</v>
      </c>
      <c r="L132" s="3">
        <f t="shared" si="5"/>
        <v>33420</v>
      </c>
    </row>
    <row r="133" spans="1:12" x14ac:dyDescent="0.3">
      <c r="A133" t="s">
        <v>401</v>
      </c>
      <c r="C133" t="s">
        <v>106</v>
      </c>
      <c r="D133" t="s">
        <v>11</v>
      </c>
      <c r="E133" s="3">
        <v>6930</v>
      </c>
      <c r="F133" s="3">
        <v>620</v>
      </c>
      <c r="G133" s="3">
        <v>0</v>
      </c>
      <c r="H133" s="3">
        <v>440</v>
      </c>
      <c r="I133" s="3">
        <v>7990</v>
      </c>
      <c r="J133" s="3">
        <v>7990</v>
      </c>
      <c r="K133" s="3">
        <f t="shared" si="4"/>
        <v>7870</v>
      </c>
      <c r="L133" s="3">
        <f t="shared" si="5"/>
        <v>7870</v>
      </c>
    </row>
    <row r="134" spans="1:12" x14ac:dyDescent="0.3">
      <c r="A134" t="s">
        <v>399</v>
      </c>
      <c r="C134" t="s">
        <v>106</v>
      </c>
      <c r="D134" t="s">
        <v>11</v>
      </c>
      <c r="E134" s="3">
        <v>2440</v>
      </c>
      <c r="F134" s="3">
        <v>220</v>
      </c>
      <c r="G134" s="3">
        <v>0</v>
      </c>
      <c r="H134" s="3">
        <v>150</v>
      </c>
      <c r="I134" s="3">
        <v>2810</v>
      </c>
      <c r="J134" s="3">
        <v>2810</v>
      </c>
      <c r="K134" s="3">
        <f t="shared" si="4"/>
        <v>2770</v>
      </c>
      <c r="L134" s="3">
        <f t="shared" si="5"/>
        <v>2770</v>
      </c>
    </row>
    <row r="135" spans="1:12" x14ac:dyDescent="0.3">
      <c r="A135" t="s">
        <v>145</v>
      </c>
      <c r="C135" t="s">
        <v>106</v>
      </c>
      <c r="D135" t="s">
        <v>11</v>
      </c>
      <c r="E135" s="3">
        <v>322310</v>
      </c>
      <c r="F135" s="3">
        <v>28650</v>
      </c>
      <c r="G135" s="3">
        <v>252350</v>
      </c>
      <c r="H135" s="3">
        <v>20470</v>
      </c>
      <c r="I135" s="3">
        <v>623780</v>
      </c>
      <c r="J135" s="3">
        <v>623770</v>
      </c>
      <c r="K135" s="3">
        <f t="shared" si="4"/>
        <v>621670</v>
      </c>
      <c r="L135" s="3">
        <f t="shared" si="5"/>
        <v>621670</v>
      </c>
    </row>
    <row r="136" spans="1:12" x14ac:dyDescent="0.3">
      <c r="A136" t="s">
        <v>146</v>
      </c>
      <c r="B136" t="s">
        <v>247</v>
      </c>
      <c r="C136" t="s">
        <v>106</v>
      </c>
      <c r="D136" t="s">
        <v>11</v>
      </c>
      <c r="E136" s="3">
        <v>16470</v>
      </c>
      <c r="F136" s="3">
        <v>1460</v>
      </c>
      <c r="G136" s="3">
        <v>5020</v>
      </c>
      <c r="H136" s="3">
        <v>1050</v>
      </c>
      <c r="I136" s="3">
        <v>24000</v>
      </c>
      <c r="J136" s="3">
        <v>24000</v>
      </c>
      <c r="K136" s="3">
        <f t="shared" si="4"/>
        <v>0</v>
      </c>
      <c r="L136" s="3">
        <f t="shared" si="5"/>
        <v>17400</v>
      </c>
    </row>
    <row r="137" spans="1:12" x14ac:dyDescent="0.3">
      <c r="A137" t="s">
        <v>147</v>
      </c>
      <c r="C137" t="s">
        <v>106</v>
      </c>
      <c r="D137" t="s">
        <v>11</v>
      </c>
      <c r="E137" s="3">
        <v>6140</v>
      </c>
      <c r="F137" s="3">
        <v>550</v>
      </c>
      <c r="G137" s="3">
        <v>0</v>
      </c>
      <c r="H137" s="3">
        <v>390</v>
      </c>
      <c r="I137" s="3">
        <v>7080</v>
      </c>
      <c r="J137" s="3">
        <v>7080</v>
      </c>
      <c r="K137" s="3">
        <f t="shared" si="4"/>
        <v>6970</v>
      </c>
      <c r="L137" s="3">
        <f t="shared" si="5"/>
        <v>6970</v>
      </c>
    </row>
    <row r="138" spans="1:12" x14ac:dyDescent="0.3">
      <c r="A138" t="s">
        <v>148</v>
      </c>
      <c r="C138" t="s">
        <v>106</v>
      </c>
      <c r="D138" t="s">
        <v>10</v>
      </c>
      <c r="E138" s="3">
        <v>6140</v>
      </c>
      <c r="F138" s="3">
        <v>550</v>
      </c>
      <c r="G138" s="3">
        <v>0</v>
      </c>
      <c r="H138" s="3">
        <v>390</v>
      </c>
      <c r="I138" s="3">
        <v>7080</v>
      </c>
      <c r="J138" s="3">
        <v>7080</v>
      </c>
      <c r="K138" s="3">
        <f t="shared" si="4"/>
        <v>6970</v>
      </c>
      <c r="L138" s="3">
        <f t="shared" si="5"/>
        <v>6970</v>
      </c>
    </row>
    <row r="139" spans="1:12" x14ac:dyDescent="0.3">
      <c r="A139" t="s">
        <v>149</v>
      </c>
      <c r="C139" t="s">
        <v>106</v>
      </c>
      <c r="D139" t="s">
        <v>10</v>
      </c>
      <c r="E139" s="3">
        <v>236930</v>
      </c>
      <c r="F139" s="3">
        <v>21060</v>
      </c>
      <c r="G139" s="3">
        <v>131670</v>
      </c>
      <c r="H139" s="3">
        <v>15050</v>
      </c>
      <c r="I139" s="3">
        <v>404710</v>
      </c>
      <c r="J139" s="3">
        <v>404700</v>
      </c>
      <c r="K139" s="3">
        <f t="shared" si="4"/>
        <v>403150</v>
      </c>
      <c r="L139" s="3">
        <f t="shared" si="5"/>
        <v>403150</v>
      </c>
    </row>
    <row r="140" spans="1:12" x14ac:dyDescent="0.3">
      <c r="A140" t="s">
        <v>150</v>
      </c>
      <c r="C140" t="s">
        <v>106</v>
      </c>
      <c r="D140" t="s">
        <v>10</v>
      </c>
      <c r="E140" s="3">
        <v>25150</v>
      </c>
      <c r="F140" s="3">
        <v>2240</v>
      </c>
      <c r="G140" s="3">
        <v>0</v>
      </c>
      <c r="H140" s="3">
        <v>1600</v>
      </c>
      <c r="I140" s="3">
        <v>28990</v>
      </c>
      <c r="J140" s="3">
        <v>28980</v>
      </c>
      <c r="K140" s="3">
        <f t="shared" si="4"/>
        <v>28560</v>
      </c>
      <c r="L140" s="3">
        <f t="shared" si="5"/>
        <v>28560</v>
      </c>
    </row>
    <row r="141" spans="1:12" x14ac:dyDescent="0.3">
      <c r="A141" t="s">
        <v>151</v>
      </c>
      <c r="C141" t="s">
        <v>106</v>
      </c>
      <c r="D141" t="s">
        <v>10</v>
      </c>
      <c r="E141" s="3">
        <v>8250</v>
      </c>
      <c r="F141" s="3">
        <v>730</v>
      </c>
      <c r="G141" s="3">
        <v>0</v>
      </c>
      <c r="H141" s="3">
        <v>520</v>
      </c>
      <c r="I141" s="3">
        <v>9500</v>
      </c>
      <c r="J141" s="3">
        <v>9500</v>
      </c>
      <c r="K141" s="3">
        <f t="shared" si="4"/>
        <v>9370</v>
      </c>
      <c r="L141" s="3">
        <f t="shared" si="5"/>
        <v>9370</v>
      </c>
    </row>
    <row r="142" spans="1:12" x14ac:dyDescent="0.3">
      <c r="A142" t="s">
        <v>152</v>
      </c>
      <c r="C142" t="s">
        <v>106</v>
      </c>
      <c r="D142" t="s">
        <v>11</v>
      </c>
      <c r="E142" s="3">
        <v>153230</v>
      </c>
      <c r="F142" s="3">
        <v>13620</v>
      </c>
      <c r="G142" s="3">
        <v>66870</v>
      </c>
      <c r="H142" s="3">
        <v>9730</v>
      </c>
      <c r="I142" s="3">
        <v>243450</v>
      </c>
      <c r="J142" s="3">
        <v>243450</v>
      </c>
      <c r="K142" s="3">
        <f t="shared" si="4"/>
        <v>242440</v>
      </c>
      <c r="L142" s="3">
        <f t="shared" si="5"/>
        <v>242440</v>
      </c>
    </row>
    <row r="143" spans="1:12" x14ac:dyDescent="0.3">
      <c r="A143" t="s">
        <v>153</v>
      </c>
      <c r="B143" t="s">
        <v>247</v>
      </c>
      <c r="C143" t="s">
        <v>106</v>
      </c>
      <c r="D143" t="s">
        <v>11</v>
      </c>
      <c r="E143" s="3">
        <v>16470</v>
      </c>
      <c r="F143" s="3">
        <v>1460</v>
      </c>
      <c r="G143" s="3">
        <v>5020</v>
      </c>
      <c r="H143" s="3">
        <v>1050</v>
      </c>
      <c r="I143" s="3">
        <v>24000</v>
      </c>
      <c r="J143" s="3">
        <v>24000</v>
      </c>
      <c r="K143" s="3">
        <f t="shared" si="4"/>
        <v>0</v>
      </c>
      <c r="L143" s="3">
        <f t="shared" si="5"/>
        <v>17400</v>
      </c>
    </row>
    <row r="144" spans="1:12" x14ac:dyDescent="0.3">
      <c r="A144" t="s">
        <v>154</v>
      </c>
      <c r="C144" t="s">
        <v>106</v>
      </c>
      <c r="D144" t="s">
        <v>11</v>
      </c>
      <c r="E144" s="3">
        <v>6140</v>
      </c>
      <c r="F144" s="3">
        <v>550</v>
      </c>
      <c r="G144" s="3">
        <v>0</v>
      </c>
      <c r="H144" s="3">
        <v>390</v>
      </c>
      <c r="I144" s="3">
        <v>7080</v>
      </c>
      <c r="J144" s="3">
        <v>7080</v>
      </c>
      <c r="K144" s="3">
        <f t="shared" si="4"/>
        <v>6970</v>
      </c>
      <c r="L144" s="3">
        <f t="shared" si="5"/>
        <v>7857</v>
      </c>
    </row>
    <row r="145" spans="1:12" x14ac:dyDescent="0.3">
      <c r="A145" t="s">
        <v>155</v>
      </c>
      <c r="C145" t="s">
        <v>106</v>
      </c>
      <c r="D145" t="s">
        <v>13</v>
      </c>
      <c r="E145" s="3">
        <v>35940</v>
      </c>
      <c r="F145" s="3">
        <v>3200</v>
      </c>
      <c r="G145" s="3">
        <v>0</v>
      </c>
      <c r="H145" s="3">
        <v>2280</v>
      </c>
      <c r="I145" s="3">
        <v>41420</v>
      </c>
      <c r="J145" s="3">
        <v>45000</v>
      </c>
      <c r="K145" s="3">
        <f t="shared" si="4"/>
        <v>40800</v>
      </c>
      <c r="L145" s="3">
        <f t="shared" si="5"/>
        <v>44350</v>
      </c>
    </row>
    <row r="146" spans="1:12" x14ac:dyDescent="0.3">
      <c r="A146" t="s">
        <v>156</v>
      </c>
      <c r="C146" t="s">
        <v>106</v>
      </c>
      <c r="D146" t="s">
        <v>13</v>
      </c>
      <c r="E146" s="3">
        <v>6140</v>
      </c>
      <c r="F146" s="3">
        <v>550</v>
      </c>
      <c r="G146" s="3">
        <v>0</v>
      </c>
      <c r="H146" s="3">
        <v>390</v>
      </c>
      <c r="I146" s="3">
        <v>7080</v>
      </c>
      <c r="J146" s="3">
        <v>7080</v>
      </c>
      <c r="K146" s="3">
        <f t="shared" si="4"/>
        <v>6970</v>
      </c>
      <c r="L146" s="3">
        <f t="shared" si="5"/>
        <v>6970</v>
      </c>
    </row>
    <row r="147" spans="1:12" x14ac:dyDescent="0.3">
      <c r="A147" t="s">
        <v>157</v>
      </c>
      <c r="C147" t="s">
        <v>106</v>
      </c>
      <c r="D147" t="s">
        <v>91</v>
      </c>
      <c r="E147" s="3">
        <v>138040</v>
      </c>
      <c r="F147" s="3">
        <v>12270</v>
      </c>
      <c r="G147" s="3">
        <v>64250</v>
      </c>
      <c r="H147" s="3">
        <v>8770</v>
      </c>
      <c r="I147" s="3">
        <v>223330</v>
      </c>
      <c r="J147" s="3">
        <v>256162.05</v>
      </c>
      <c r="K147" s="3">
        <f t="shared" si="4"/>
        <v>222410</v>
      </c>
      <c r="L147" s="3">
        <f t="shared" si="5"/>
        <v>237300</v>
      </c>
    </row>
    <row r="148" spans="1:12" x14ac:dyDescent="0.3">
      <c r="A148" t="s">
        <v>158</v>
      </c>
      <c r="C148" t="s">
        <v>106</v>
      </c>
      <c r="D148" t="s">
        <v>91</v>
      </c>
      <c r="E148" s="3">
        <v>16470</v>
      </c>
      <c r="F148" s="3">
        <v>1460</v>
      </c>
      <c r="G148" s="3">
        <v>5020</v>
      </c>
      <c r="H148" s="3">
        <v>1050</v>
      </c>
      <c r="I148" s="3">
        <v>24000</v>
      </c>
      <c r="J148" s="3">
        <v>24000</v>
      </c>
      <c r="K148" s="3">
        <f t="shared" si="4"/>
        <v>0</v>
      </c>
      <c r="L148" s="3">
        <f t="shared" si="5"/>
        <v>25340</v>
      </c>
    </row>
    <row r="149" spans="1:12" x14ac:dyDescent="0.3">
      <c r="A149" t="s">
        <v>159</v>
      </c>
      <c r="C149" t="s">
        <v>106</v>
      </c>
      <c r="D149" t="s">
        <v>11</v>
      </c>
      <c r="E149" s="3">
        <v>141930</v>
      </c>
      <c r="F149" s="3">
        <v>12620</v>
      </c>
      <c r="G149" s="3">
        <v>67500</v>
      </c>
      <c r="H149" s="3">
        <v>9010</v>
      </c>
      <c r="I149" s="3">
        <v>231060</v>
      </c>
      <c r="J149" s="3">
        <v>231050</v>
      </c>
      <c r="K149" s="3">
        <f t="shared" si="4"/>
        <v>230120</v>
      </c>
      <c r="L149" s="3">
        <f t="shared" si="5"/>
        <v>230120</v>
      </c>
    </row>
    <row r="150" spans="1:12" x14ac:dyDescent="0.3">
      <c r="A150" t="s">
        <v>160</v>
      </c>
      <c r="B150" t="s">
        <v>247</v>
      </c>
      <c r="C150" t="s">
        <v>106</v>
      </c>
      <c r="D150" t="s">
        <v>11</v>
      </c>
      <c r="E150" s="3">
        <v>16470</v>
      </c>
      <c r="F150" s="3">
        <v>1460</v>
      </c>
      <c r="G150" s="3">
        <v>5020</v>
      </c>
      <c r="H150" s="3">
        <v>1050</v>
      </c>
      <c r="I150" s="3">
        <v>24000</v>
      </c>
      <c r="J150" s="3">
        <v>24000</v>
      </c>
      <c r="K150" s="3">
        <f t="shared" si="4"/>
        <v>0</v>
      </c>
      <c r="L150" s="3">
        <f t="shared" si="5"/>
        <v>17400</v>
      </c>
    </row>
    <row r="151" spans="1:12" x14ac:dyDescent="0.3">
      <c r="A151" t="s">
        <v>161</v>
      </c>
      <c r="C151" t="s">
        <v>106</v>
      </c>
      <c r="D151" t="s">
        <v>11</v>
      </c>
      <c r="E151" s="3">
        <v>2510</v>
      </c>
      <c r="F151" s="3">
        <v>220</v>
      </c>
      <c r="G151" s="3">
        <v>0</v>
      </c>
      <c r="H151" s="3">
        <v>160</v>
      </c>
      <c r="I151" s="3">
        <v>2890</v>
      </c>
      <c r="J151" s="3">
        <v>2890</v>
      </c>
      <c r="K151" s="3">
        <f t="shared" si="4"/>
        <v>2860</v>
      </c>
      <c r="L151" s="3">
        <f t="shared" si="5"/>
        <v>3110</v>
      </c>
    </row>
    <row r="152" spans="1:12" x14ac:dyDescent="0.3">
      <c r="A152" t="s">
        <v>162</v>
      </c>
      <c r="C152" t="s">
        <v>106</v>
      </c>
      <c r="D152" t="s">
        <v>11</v>
      </c>
      <c r="E152" s="3">
        <v>8250</v>
      </c>
      <c r="F152" s="3">
        <v>730</v>
      </c>
      <c r="G152" s="3">
        <v>0</v>
      </c>
      <c r="H152" s="3">
        <v>520</v>
      </c>
      <c r="I152" s="3">
        <v>9500</v>
      </c>
      <c r="J152" s="3">
        <v>10450</v>
      </c>
      <c r="K152" s="3">
        <f t="shared" si="4"/>
        <v>9370</v>
      </c>
      <c r="L152" s="3">
        <f t="shared" si="5"/>
        <v>10300</v>
      </c>
    </row>
    <row r="153" spans="1:12" x14ac:dyDescent="0.3">
      <c r="A153" t="s">
        <v>163</v>
      </c>
      <c r="C153" t="s">
        <v>106</v>
      </c>
      <c r="D153" t="s">
        <v>36</v>
      </c>
      <c r="E153" s="3">
        <v>176300</v>
      </c>
      <c r="F153" s="3">
        <v>15670</v>
      </c>
      <c r="G153" s="3">
        <v>88290</v>
      </c>
      <c r="H153" s="3">
        <v>11200</v>
      </c>
      <c r="I153" s="3">
        <v>291460</v>
      </c>
      <c r="J153" s="3">
        <v>295060</v>
      </c>
      <c r="K153" s="3">
        <f t="shared" si="4"/>
        <v>290290</v>
      </c>
      <c r="L153" s="3">
        <f t="shared" si="5"/>
        <v>293890</v>
      </c>
    </row>
    <row r="154" spans="1:12" x14ac:dyDescent="0.3">
      <c r="A154" t="s">
        <v>164</v>
      </c>
      <c r="B154" t="s">
        <v>247</v>
      </c>
      <c r="C154" t="s">
        <v>106</v>
      </c>
      <c r="D154" t="s">
        <v>36</v>
      </c>
      <c r="E154" s="3">
        <v>16470</v>
      </c>
      <c r="F154" s="3">
        <v>1460</v>
      </c>
      <c r="G154" s="3">
        <v>5020</v>
      </c>
      <c r="H154" s="3">
        <v>1050</v>
      </c>
      <c r="I154" s="3">
        <v>24000</v>
      </c>
      <c r="J154" s="3">
        <v>24000</v>
      </c>
      <c r="K154" s="3">
        <f t="shared" si="4"/>
        <v>0</v>
      </c>
      <c r="L154" s="3">
        <f t="shared" si="5"/>
        <v>22434</v>
      </c>
    </row>
    <row r="155" spans="1:12" x14ac:dyDescent="0.3">
      <c r="A155" t="s">
        <v>165</v>
      </c>
      <c r="C155" t="s">
        <v>106</v>
      </c>
      <c r="D155" t="s">
        <v>11</v>
      </c>
      <c r="E155" s="3">
        <v>29430</v>
      </c>
      <c r="F155" s="3">
        <v>2620</v>
      </c>
      <c r="G155" s="3">
        <v>0</v>
      </c>
      <c r="H155" s="3">
        <v>1870</v>
      </c>
      <c r="I155" s="3">
        <v>33920</v>
      </c>
      <c r="J155" s="3">
        <v>40000</v>
      </c>
      <c r="K155" s="3">
        <f t="shared" si="4"/>
        <v>33420</v>
      </c>
      <c r="L155" s="3">
        <f t="shared" si="5"/>
        <v>33420</v>
      </c>
    </row>
    <row r="156" spans="1:12" x14ac:dyDescent="0.3">
      <c r="A156" t="s">
        <v>166</v>
      </c>
      <c r="C156" t="s">
        <v>106</v>
      </c>
      <c r="D156" t="s">
        <v>11</v>
      </c>
      <c r="E156" s="3">
        <v>281480</v>
      </c>
      <c r="F156" s="3">
        <v>25020</v>
      </c>
      <c r="G156" s="3">
        <v>171730</v>
      </c>
      <c r="H156" s="3">
        <v>17880</v>
      </c>
      <c r="I156" s="3">
        <v>496110</v>
      </c>
      <c r="J156" s="3">
        <v>507480</v>
      </c>
      <c r="K156" s="3">
        <f t="shared" si="4"/>
        <v>494250</v>
      </c>
      <c r="L156" s="3">
        <f t="shared" si="5"/>
        <v>494250</v>
      </c>
    </row>
    <row r="157" spans="1:12" x14ac:dyDescent="0.3">
      <c r="A157" t="s">
        <v>167</v>
      </c>
      <c r="B157" t="s">
        <v>247</v>
      </c>
      <c r="C157" t="s">
        <v>106</v>
      </c>
      <c r="D157" t="s">
        <v>11</v>
      </c>
      <c r="E157" s="3">
        <v>16470</v>
      </c>
      <c r="F157" s="3">
        <v>1460</v>
      </c>
      <c r="G157" s="3">
        <v>5020</v>
      </c>
      <c r="H157" s="3">
        <v>1050</v>
      </c>
      <c r="I157" s="3">
        <v>24000</v>
      </c>
      <c r="J157" s="3">
        <v>24000</v>
      </c>
      <c r="K157" s="3">
        <f t="shared" si="4"/>
        <v>0</v>
      </c>
      <c r="L157" s="3">
        <f t="shared" si="5"/>
        <v>17400</v>
      </c>
    </row>
    <row r="158" spans="1:12" x14ac:dyDescent="0.3">
      <c r="A158" t="s">
        <v>168</v>
      </c>
      <c r="C158" t="s">
        <v>106</v>
      </c>
      <c r="D158" t="s">
        <v>36</v>
      </c>
      <c r="E158" s="3">
        <v>6140</v>
      </c>
      <c r="F158" s="3">
        <v>550</v>
      </c>
      <c r="G158" s="3">
        <v>0</v>
      </c>
      <c r="H158" s="3">
        <v>390</v>
      </c>
      <c r="I158" s="3">
        <v>7080</v>
      </c>
      <c r="J158" s="3">
        <v>7387</v>
      </c>
      <c r="K158" s="3">
        <f t="shared" si="4"/>
        <v>6970</v>
      </c>
      <c r="L158" s="3">
        <f t="shared" si="5"/>
        <v>7578</v>
      </c>
    </row>
    <row r="159" spans="1:12" x14ac:dyDescent="0.3">
      <c r="A159" t="s">
        <v>169</v>
      </c>
      <c r="B159" t="s">
        <v>247</v>
      </c>
      <c r="C159" t="s">
        <v>106</v>
      </c>
      <c r="D159" t="s">
        <v>11</v>
      </c>
      <c r="E159" s="3">
        <v>16470</v>
      </c>
      <c r="F159" s="3">
        <v>1460</v>
      </c>
      <c r="G159" s="3">
        <v>5020</v>
      </c>
      <c r="H159" s="3">
        <v>1050</v>
      </c>
      <c r="I159" s="3">
        <v>24000</v>
      </c>
      <c r="J159" s="3">
        <v>24000</v>
      </c>
      <c r="K159" s="3">
        <f t="shared" si="4"/>
        <v>0</v>
      </c>
      <c r="L159" s="3">
        <f t="shared" si="5"/>
        <v>17470</v>
      </c>
    </row>
    <row r="160" spans="1:12" x14ac:dyDescent="0.3">
      <c r="A160" t="s">
        <v>170</v>
      </c>
      <c r="C160" t="s">
        <v>106</v>
      </c>
      <c r="D160" t="s">
        <v>11</v>
      </c>
      <c r="E160" s="3">
        <v>121410</v>
      </c>
      <c r="F160" s="3">
        <v>10790</v>
      </c>
      <c r="G160" s="3">
        <v>42470</v>
      </c>
      <c r="H160" s="3">
        <v>7710</v>
      </c>
      <c r="I160" s="3">
        <v>182380</v>
      </c>
      <c r="J160" s="3">
        <v>183380</v>
      </c>
      <c r="K160" s="3">
        <f t="shared" si="4"/>
        <v>181590</v>
      </c>
      <c r="L160" s="3">
        <f t="shared" si="5"/>
        <v>181590</v>
      </c>
    </row>
    <row r="161" spans="1:12" x14ac:dyDescent="0.3">
      <c r="A161" t="s">
        <v>171</v>
      </c>
      <c r="C161" t="s">
        <v>106</v>
      </c>
      <c r="D161" t="s">
        <v>11</v>
      </c>
      <c r="E161" s="3">
        <v>17330</v>
      </c>
      <c r="F161" s="3">
        <v>1540</v>
      </c>
      <c r="G161" s="3">
        <v>0</v>
      </c>
      <c r="H161" s="3">
        <v>1100</v>
      </c>
      <c r="I161" s="3">
        <v>19970</v>
      </c>
      <c r="J161" s="3">
        <v>19970</v>
      </c>
      <c r="K161" s="3">
        <f t="shared" si="4"/>
        <v>19670</v>
      </c>
      <c r="L161" s="3">
        <f t="shared" si="5"/>
        <v>19670</v>
      </c>
    </row>
    <row r="162" spans="1:12" x14ac:dyDescent="0.3">
      <c r="A162" t="s">
        <v>172</v>
      </c>
      <c r="C162" t="s">
        <v>106</v>
      </c>
      <c r="D162" t="s">
        <v>108</v>
      </c>
      <c r="E162" s="3">
        <v>158240</v>
      </c>
      <c r="F162" s="3">
        <v>14070</v>
      </c>
      <c r="G162" s="3">
        <v>86310</v>
      </c>
      <c r="H162" s="3">
        <v>10050</v>
      </c>
      <c r="I162" s="3">
        <v>268670</v>
      </c>
      <c r="J162" s="3">
        <v>271660</v>
      </c>
      <c r="K162" s="3">
        <f t="shared" si="4"/>
        <v>267620</v>
      </c>
      <c r="L162" s="3">
        <f t="shared" si="5"/>
        <v>278098</v>
      </c>
    </row>
    <row r="163" spans="1:12" x14ac:dyDescent="0.3">
      <c r="A163" t="s">
        <v>173</v>
      </c>
      <c r="B163" t="s">
        <v>247</v>
      </c>
      <c r="C163" t="s">
        <v>106</v>
      </c>
      <c r="D163" t="s">
        <v>108</v>
      </c>
      <c r="E163" s="3">
        <v>16470</v>
      </c>
      <c r="F163" s="3">
        <v>1460</v>
      </c>
      <c r="G163" s="3">
        <v>5020</v>
      </c>
      <c r="H163" s="3">
        <v>1050</v>
      </c>
      <c r="I163" s="3">
        <v>24000</v>
      </c>
      <c r="J163" s="3">
        <v>27600</v>
      </c>
      <c r="K163" s="3">
        <f t="shared" si="4"/>
        <v>0</v>
      </c>
      <c r="L163" s="3">
        <f t="shared" si="5"/>
        <v>25540</v>
      </c>
    </row>
    <row r="164" spans="1:12" x14ac:dyDescent="0.3">
      <c r="A164" t="s">
        <v>174</v>
      </c>
      <c r="C164" t="s">
        <v>106</v>
      </c>
      <c r="D164" t="s">
        <v>11</v>
      </c>
      <c r="E164" s="3">
        <v>203110</v>
      </c>
      <c r="F164" s="3">
        <v>18060</v>
      </c>
      <c r="G164" s="3">
        <v>106230</v>
      </c>
      <c r="H164" s="3">
        <v>12900</v>
      </c>
      <c r="I164" s="3">
        <v>340300</v>
      </c>
      <c r="J164" s="3">
        <v>345840</v>
      </c>
      <c r="K164" s="3">
        <f t="shared" si="4"/>
        <v>338960</v>
      </c>
      <c r="L164" s="3">
        <f t="shared" si="5"/>
        <v>344510</v>
      </c>
    </row>
    <row r="165" spans="1:12" x14ac:dyDescent="0.3">
      <c r="A165" t="s">
        <v>175</v>
      </c>
      <c r="B165" t="s">
        <v>247</v>
      </c>
      <c r="C165" t="s">
        <v>106</v>
      </c>
      <c r="D165" t="s">
        <v>11</v>
      </c>
      <c r="E165" s="3">
        <v>16470</v>
      </c>
      <c r="F165" s="3">
        <v>1460</v>
      </c>
      <c r="G165" s="3">
        <v>5020</v>
      </c>
      <c r="H165" s="3">
        <v>1050</v>
      </c>
      <c r="I165" s="3">
        <v>24000</v>
      </c>
      <c r="J165" s="3">
        <v>24000</v>
      </c>
      <c r="K165" s="3">
        <f t="shared" si="4"/>
        <v>0</v>
      </c>
      <c r="L165" s="3">
        <f t="shared" si="5"/>
        <v>17400</v>
      </c>
    </row>
    <row r="166" spans="1:12" x14ac:dyDescent="0.3">
      <c r="A166" t="s">
        <v>176</v>
      </c>
      <c r="C166" t="s">
        <v>106</v>
      </c>
      <c r="D166" t="s">
        <v>11</v>
      </c>
      <c r="E166" s="3">
        <v>6140</v>
      </c>
      <c r="F166" s="3">
        <v>550</v>
      </c>
      <c r="G166" s="3">
        <v>0</v>
      </c>
      <c r="H166" s="3">
        <v>390</v>
      </c>
      <c r="I166" s="3">
        <v>7080</v>
      </c>
      <c r="J166" s="3">
        <v>7080</v>
      </c>
      <c r="K166" s="3">
        <f t="shared" si="4"/>
        <v>6970</v>
      </c>
      <c r="L166" s="3">
        <f t="shared" si="5"/>
        <v>6970</v>
      </c>
    </row>
    <row r="167" spans="1:12" x14ac:dyDescent="0.3">
      <c r="A167" t="s">
        <v>177</v>
      </c>
      <c r="C167" t="s">
        <v>106</v>
      </c>
      <c r="D167" t="s">
        <v>11</v>
      </c>
      <c r="E167" s="3">
        <v>4950</v>
      </c>
      <c r="F167" s="3">
        <v>440</v>
      </c>
      <c r="G167" s="3">
        <v>0</v>
      </c>
      <c r="H167" s="3">
        <v>310</v>
      </c>
      <c r="I167" s="3">
        <v>5700</v>
      </c>
      <c r="J167" s="3">
        <v>5700</v>
      </c>
      <c r="K167" s="3">
        <f t="shared" si="4"/>
        <v>5620</v>
      </c>
      <c r="L167" s="3">
        <f t="shared" si="5"/>
        <v>5620</v>
      </c>
    </row>
    <row r="168" spans="1:12" x14ac:dyDescent="0.3">
      <c r="A168" t="s">
        <v>178</v>
      </c>
      <c r="C168" t="s">
        <v>106</v>
      </c>
      <c r="D168" t="s">
        <v>11</v>
      </c>
      <c r="E168" s="3">
        <v>161470</v>
      </c>
      <c r="F168" s="3">
        <v>14350</v>
      </c>
      <c r="G168" s="3">
        <v>78160</v>
      </c>
      <c r="H168" s="3">
        <v>10250</v>
      </c>
      <c r="I168" s="3">
        <v>264230</v>
      </c>
      <c r="J168" s="3">
        <v>270230</v>
      </c>
      <c r="K168" s="3">
        <f t="shared" si="4"/>
        <v>263170</v>
      </c>
      <c r="L168" s="3">
        <f t="shared" si="5"/>
        <v>270170</v>
      </c>
    </row>
    <row r="169" spans="1:12" x14ac:dyDescent="0.3">
      <c r="A169" t="s">
        <v>179</v>
      </c>
      <c r="B169" t="s">
        <v>247</v>
      </c>
      <c r="C169" t="s">
        <v>106</v>
      </c>
      <c r="D169" t="s">
        <v>11</v>
      </c>
      <c r="E169" s="3">
        <v>16470</v>
      </c>
      <c r="F169" s="3">
        <v>1460</v>
      </c>
      <c r="G169" s="3">
        <v>5020</v>
      </c>
      <c r="H169" s="3">
        <v>1050</v>
      </c>
      <c r="I169" s="3">
        <v>24000</v>
      </c>
      <c r="J169" s="3">
        <v>24000</v>
      </c>
      <c r="K169" s="3">
        <f t="shared" si="4"/>
        <v>0</v>
      </c>
      <c r="L169" s="3">
        <f t="shared" si="5"/>
        <v>17470</v>
      </c>
    </row>
    <row r="170" spans="1:12" x14ac:dyDescent="0.3">
      <c r="A170" t="s">
        <v>180</v>
      </c>
      <c r="C170" t="s">
        <v>106</v>
      </c>
      <c r="D170" t="s">
        <v>11</v>
      </c>
      <c r="E170" s="3">
        <v>17350</v>
      </c>
      <c r="F170" s="3">
        <v>1540</v>
      </c>
      <c r="G170" s="3">
        <v>0</v>
      </c>
      <c r="H170" s="3">
        <v>1100</v>
      </c>
      <c r="I170" s="3">
        <v>19990</v>
      </c>
      <c r="J170" s="3">
        <v>19990</v>
      </c>
      <c r="K170" s="3">
        <f t="shared" si="4"/>
        <v>19710</v>
      </c>
      <c r="L170" s="3">
        <f t="shared" si="5"/>
        <v>19710</v>
      </c>
    </row>
    <row r="171" spans="1:12" x14ac:dyDescent="0.3">
      <c r="A171" t="s">
        <v>181</v>
      </c>
      <c r="C171" t="s">
        <v>106</v>
      </c>
      <c r="D171" t="s">
        <v>11</v>
      </c>
      <c r="E171" s="3">
        <v>2440</v>
      </c>
      <c r="F171" s="3">
        <v>220</v>
      </c>
      <c r="G171" s="3">
        <v>0</v>
      </c>
      <c r="H171" s="3">
        <v>150</v>
      </c>
      <c r="I171" s="3">
        <v>2810</v>
      </c>
      <c r="J171" s="3">
        <v>2810</v>
      </c>
      <c r="K171" s="3">
        <f t="shared" si="4"/>
        <v>2770</v>
      </c>
      <c r="L171" s="3">
        <f t="shared" si="5"/>
        <v>2770</v>
      </c>
    </row>
    <row r="172" spans="1:12" x14ac:dyDescent="0.3">
      <c r="A172" t="s">
        <v>182</v>
      </c>
      <c r="C172" t="s">
        <v>106</v>
      </c>
      <c r="D172" t="s">
        <v>13</v>
      </c>
      <c r="E172" s="3">
        <v>8250</v>
      </c>
      <c r="F172" s="3">
        <v>730</v>
      </c>
      <c r="G172" s="3">
        <v>0</v>
      </c>
      <c r="H172" s="3">
        <v>520</v>
      </c>
      <c r="I172" s="3">
        <v>9500</v>
      </c>
      <c r="J172" s="3">
        <v>11150</v>
      </c>
      <c r="K172" s="3">
        <f t="shared" si="4"/>
        <v>9370</v>
      </c>
      <c r="L172" s="3">
        <f t="shared" si="5"/>
        <v>9700</v>
      </c>
    </row>
    <row r="173" spans="1:12" x14ac:dyDescent="0.3">
      <c r="A173" t="s">
        <v>184</v>
      </c>
      <c r="B173" t="s">
        <v>247</v>
      </c>
      <c r="C173" t="s">
        <v>106</v>
      </c>
      <c r="D173" t="s">
        <v>36</v>
      </c>
      <c r="E173" s="3">
        <v>16470</v>
      </c>
      <c r="F173" s="3">
        <v>1460</v>
      </c>
      <c r="G173" s="3">
        <v>5020</v>
      </c>
      <c r="H173" s="3">
        <v>1050</v>
      </c>
      <c r="I173" s="3">
        <v>24000</v>
      </c>
      <c r="J173" s="3">
        <v>24000</v>
      </c>
      <c r="K173" s="3">
        <f t="shared" si="4"/>
        <v>0</v>
      </c>
      <c r="L173" s="3">
        <f t="shared" si="5"/>
        <v>20540</v>
      </c>
    </row>
    <row r="174" spans="1:12" x14ac:dyDescent="0.3">
      <c r="A174" t="s">
        <v>185</v>
      </c>
      <c r="C174" t="s">
        <v>106</v>
      </c>
      <c r="D174" t="s">
        <v>36</v>
      </c>
      <c r="E174" s="3">
        <v>136610</v>
      </c>
      <c r="F174" s="3">
        <v>12140</v>
      </c>
      <c r="G174" s="3">
        <v>47480</v>
      </c>
      <c r="H174" s="3">
        <v>8680</v>
      </c>
      <c r="I174" s="3">
        <v>204910</v>
      </c>
      <c r="J174" s="3">
        <v>212141</v>
      </c>
      <c r="K174" s="3">
        <f t="shared" si="4"/>
        <v>204030</v>
      </c>
      <c r="L174" s="3">
        <f t="shared" si="5"/>
        <v>217956</v>
      </c>
    </row>
    <row r="175" spans="1:12" x14ac:dyDescent="0.3">
      <c r="A175" t="s">
        <v>186</v>
      </c>
      <c r="C175" t="s">
        <v>106</v>
      </c>
      <c r="D175" t="s">
        <v>36</v>
      </c>
      <c r="E175" s="3">
        <v>24520</v>
      </c>
      <c r="F175" s="3">
        <v>2180</v>
      </c>
      <c r="G175" s="3">
        <v>0</v>
      </c>
      <c r="H175" s="3">
        <v>1560</v>
      </c>
      <c r="I175" s="3">
        <v>28260</v>
      </c>
      <c r="J175" s="3">
        <v>29486</v>
      </c>
      <c r="K175" s="3">
        <f t="shared" si="4"/>
        <v>27840</v>
      </c>
      <c r="L175" s="3">
        <f t="shared" si="5"/>
        <v>30238</v>
      </c>
    </row>
    <row r="176" spans="1:12" x14ac:dyDescent="0.3">
      <c r="A176" t="s">
        <v>187</v>
      </c>
      <c r="C176" t="s">
        <v>106</v>
      </c>
      <c r="D176" t="s">
        <v>36</v>
      </c>
      <c r="E176" s="3">
        <v>163500</v>
      </c>
      <c r="F176" s="3">
        <v>14540</v>
      </c>
      <c r="G176" s="3">
        <v>78360</v>
      </c>
      <c r="H176" s="3">
        <v>10380</v>
      </c>
      <c r="I176" s="3">
        <v>266780</v>
      </c>
      <c r="J176" s="3">
        <v>269770</v>
      </c>
      <c r="K176" s="3">
        <f t="shared" si="4"/>
        <v>265710</v>
      </c>
      <c r="L176" s="3">
        <f t="shared" si="5"/>
        <v>274001</v>
      </c>
    </row>
    <row r="177" spans="1:12" x14ac:dyDescent="0.3">
      <c r="A177" t="s">
        <v>188</v>
      </c>
      <c r="B177" t="s">
        <v>247</v>
      </c>
      <c r="C177" t="s">
        <v>106</v>
      </c>
      <c r="D177" t="s">
        <v>36</v>
      </c>
      <c r="E177" s="3">
        <v>16470</v>
      </c>
      <c r="F177" s="3">
        <v>1460</v>
      </c>
      <c r="G177" s="3">
        <v>5020</v>
      </c>
      <c r="H177" s="3">
        <v>1050</v>
      </c>
      <c r="I177" s="3">
        <v>24000</v>
      </c>
      <c r="J177" s="3">
        <v>24000</v>
      </c>
      <c r="K177" s="3">
        <f t="shared" si="4"/>
        <v>0</v>
      </c>
      <c r="L177" s="3">
        <f t="shared" si="5"/>
        <v>22434</v>
      </c>
    </row>
    <row r="178" spans="1:12" x14ac:dyDescent="0.3">
      <c r="A178" t="s">
        <v>189</v>
      </c>
      <c r="C178" t="s">
        <v>106</v>
      </c>
      <c r="D178" t="s">
        <v>11</v>
      </c>
      <c r="E178" s="3">
        <v>275430</v>
      </c>
      <c r="F178" s="3">
        <v>24490</v>
      </c>
      <c r="G178" s="3">
        <v>164280</v>
      </c>
      <c r="H178" s="3">
        <v>17490</v>
      </c>
      <c r="I178" s="3">
        <v>481690</v>
      </c>
      <c r="J178" s="3">
        <v>487095</v>
      </c>
      <c r="K178" s="3">
        <f t="shared" si="4"/>
        <v>479860</v>
      </c>
      <c r="L178" s="3">
        <f t="shared" si="5"/>
        <v>494486</v>
      </c>
    </row>
    <row r="179" spans="1:12" x14ac:dyDescent="0.3">
      <c r="A179" t="s">
        <v>190</v>
      </c>
      <c r="B179" t="s">
        <v>247</v>
      </c>
      <c r="C179" t="s">
        <v>106</v>
      </c>
      <c r="D179" t="s">
        <v>11</v>
      </c>
      <c r="E179" s="3">
        <v>16470</v>
      </c>
      <c r="F179" s="3">
        <v>1460</v>
      </c>
      <c r="G179" s="3">
        <v>5020</v>
      </c>
      <c r="H179" s="3">
        <v>1050</v>
      </c>
      <c r="I179" s="3">
        <v>24000</v>
      </c>
      <c r="J179" s="3">
        <v>24000</v>
      </c>
      <c r="K179" s="3">
        <f t="shared" si="4"/>
        <v>0</v>
      </c>
      <c r="L179" s="3">
        <f t="shared" si="5"/>
        <v>17400</v>
      </c>
    </row>
    <row r="180" spans="1:12" x14ac:dyDescent="0.3">
      <c r="A180" t="s">
        <v>191</v>
      </c>
      <c r="C180" t="s">
        <v>106</v>
      </c>
      <c r="D180" t="s">
        <v>11</v>
      </c>
      <c r="E180" s="3">
        <v>145840</v>
      </c>
      <c r="F180" s="3">
        <v>12970</v>
      </c>
      <c r="G180" s="3">
        <v>68010</v>
      </c>
      <c r="H180" s="3">
        <v>9260</v>
      </c>
      <c r="I180" s="3">
        <v>236080</v>
      </c>
      <c r="J180" s="3">
        <v>238070</v>
      </c>
      <c r="K180" s="3">
        <f t="shared" si="4"/>
        <v>235110</v>
      </c>
      <c r="L180" s="3">
        <f t="shared" si="5"/>
        <v>238800</v>
      </c>
    </row>
    <row r="181" spans="1:12" x14ac:dyDescent="0.3">
      <c r="A181" t="s">
        <v>192</v>
      </c>
      <c r="C181" t="s">
        <v>106</v>
      </c>
      <c r="D181" t="s">
        <v>13</v>
      </c>
      <c r="E181" s="3">
        <v>4330</v>
      </c>
      <c r="F181" s="3">
        <v>380</v>
      </c>
      <c r="G181" s="3">
        <v>0</v>
      </c>
      <c r="H181" s="3">
        <v>270</v>
      </c>
      <c r="I181" s="3">
        <v>4980</v>
      </c>
      <c r="J181" s="3">
        <v>4980</v>
      </c>
      <c r="K181" s="3">
        <f t="shared" si="4"/>
        <v>4920</v>
      </c>
      <c r="L181" s="3">
        <f t="shared" si="5"/>
        <v>4920</v>
      </c>
    </row>
    <row r="182" spans="1:12" x14ac:dyDescent="0.3">
      <c r="A182" t="s">
        <v>193</v>
      </c>
      <c r="C182" t="s">
        <v>106</v>
      </c>
      <c r="D182" t="s">
        <v>13</v>
      </c>
      <c r="E182" s="3">
        <v>47120</v>
      </c>
      <c r="F182" s="3">
        <v>4190</v>
      </c>
      <c r="G182" s="3">
        <v>14340</v>
      </c>
      <c r="H182" s="3">
        <v>2990</v>
      </c>
      <c r="I182" s="3">
        <v>68640</v>
      </c>
      <c r="J182" s="3">
        <v>70463.22</v>
      </c>
      <c r="K182" s="3">
        <f t="shared" si="4"/>
        <v>68330</v>
      </c>
      <c r="L182" s="3">
        <f t="shared" si="5"/>
        <v>68330</v>
      </c>
    </row>
    <row r="183" spans="1:12" x14ac:dyDescent="0.3">
      <c r="A183" t="s">
        <v>194</v>
      </c>
      <c r="C183" t="s">
        <v>106</v>
      </c>
      <c r="D183" t="s">
        <v>11</v>
      </c>
      <c r="E183" s="3">
        <v>47080</v>
      </c>
      <c r="F183" s="3">
        <v>4190</v>
      </c>
      <c r="G183" s="3">
        <v>0</v>
      </c>
      <c r="H183" s="3">
        <v>2990</v>
      </c>
      <c r="I183" s="3">
        <v>54260</v>
      </c>
      <c r="J183" s="3">
        <v>54250</v>
      </c>
      <c r="K183" s="3">
        <f t="shared" si="4"/>
        <v>53450</v>
      </c>
      <c r="L183" s="3">
        <f t="shared" si="5"/>
        <v>53450</v>
      </c>
    </row>
    <row r="184" spans="1:12" x14ac:dyDescent="0.3">
      <c r="A184" t="s">
        <v>195</v>
      </c>
      <c r="C184" t="s">
        <v>106</v>
      </c>
      <c r="D184" t="s">
        <v>10</v>
      </c>
      <c r="E184" s="3">
        <v>8250</v>
      </c>
      <c r="F184" s="3">
        <v>730</v>
      </c>
      <c r="G184" s="3">
        <v>0</v>
      </c>
      <c r="H184" s="3">
        <v>520</v>
      </c>
      <c r="I184" s="3">
        <v>9500</v>
      </c>
      <c r="J184" s="3">
        <v>9500</v>
      </c>
      <c r="K184" s="3">
        <f t="shared" si="4"/>
        <v>9370</v>
      </c>
      <c r="L184" s="3">
        <f t="shared" si="5"/>
        <v>9370</v>
      </c>
    </row>
    <row r="185" spans="1:12" x14ac:dyDescent="0.3">
      <c r="A185" t="s">
        <v>196</v>
      </c>
      <c r="C185" t="s">
        <v>106</v>
      </c>
      <c r="D185" t="s">
        <v>108</v>
      </c>
      <c r="E185" s="3">
        <v>8250</v>
      </c>
      <c r="F185" s="3">
        <v>730</v>
      </c>
      <c r="G185" s="3">
        <v>0</v>
      </c>
      <c r="H185" s="3">
        <v>520</v>
      </c>
      <c r="I185" s="3">
        <v>9500</v>
      </c>
      <c r="J185" s="3">
        <v>9500</v>
      </c>
      <c r="K185" s="3">
        <f t="shared" si="4"/>
        <v>9370</v>
      </c>
      <c r="L185" s="3">
        <f t="shared" si="5"/>
        <v>9818</v>
      </c>
    </row>
    <row r="186" spans="1:12" x14ac:dyDescent="0.3">
      <c r="A186" t="s">
        <v>197</v>
      </c>
      <c r="C186" t="s">
        <v>106</v>
      </c>
      <c r="D186" t="s">
        <v>11</v>
      </c>
      <c r="E186" s="3">
        <v>10420</v>
      </c>
      <c r="F186" s="3">
        <v>930</v>
      </c>
      <c r="G186" s="3">
        <v>0</v>
      </c>
      <c r="H186" s="3">
        <v>660</v>
      </c>
      <c r="I186" s="3">
        <v>12010</v>
      </c>
      <c r="J186" s="3">
        <v>12010</v>
      </c>
      <c r="K186" s="3">
        <f t="shared" si="4"/>
        <v>11840</v>
      </c>
      <c r="L186" s="3">
        <f t="shared" si="5"/>
        <v>11840</v>
      </c>
    </row>
    <row r="187" spans="1:12" x14ac:dyDescent="0.3">
      <c r="A187" t="s">
        <v>198</v>
      </c>
      <c r="C187" t="s">
        <v>106</v>
      </c>
      <c r="D187" t="s">
        <v>11</v>
      </c>
      <c r="E187" s="3">
        <v>2440</v>
      </c>
      <c r="F187" s="3">
        <v>220</v>
      </c>
      <c r="G187" s="3">
        <v>0</v>
      </c>
      <c r="H187" s="3">
        <v>150</v>
      </c>
      <c r="I187" s="3">
        <v>2810</v>
      </c>
      <c r="J187" s="3">
        <v>2810</v>
      </c>
      <c r="K187" s="3">
        <f t="shared" si="4"/>
        <v>2770</v>
      </c>
      <c r="L187" s="3">
        <f t="shared" si="5"/>
        <v>2770</v>
      </c>
    </row>
    <row r="188" spans="1:12" x14ac:dyDescent="0.3">
      <c r="A188" t="s">
        <v>199</v>
      </c>
      <c r="C188" t="s">
        <v>106</v>
      </c>
      <c r="D188" t="s">
        <v>11</v>
      </c>
      <c r="E188" s="3">
        <v>32860</v>
      </c>
      <c r="F188" s="3">
        <v>2920</v>
      </c>
      <c r="G188" s="3">
        <v>0</v>
      </c>
      <c r="H188" s="3">
        <v>2090</v>
      </c>
      <c r="I188" s="3">
        <v>37870</v>
      </c>
      <c r="J188" s="3">
        <v>37870</v>
      </c>
      <c r="K188" s="3">
        <f t="shared" si="4"/>
        <v>37300</v>
      </c>
      <c r="L188" s="3">
        <f t="shared" si="5"/>
        <v>37300</v>
      </c>
    </row>
    <row r="189" spans="1:12" x14ac:dyDescent="0.3">
      <c r="A189" t="s">
        <v>200</v>
      </c>
      <c r="C189" t="s">
        <v>106</v>
      </c>
      <c r="D189" t="s">
        <v>11</v>
      </c>
      <c r="E189" s="3">
        <v>21170</v>
      </c>
      <c r="F189" s="3">
        <v>1880</v>
      </c>
      <c r="G189" s="3">
        <v>0</v>
      </c>
      <c r="H189" s="3">
        <v>1340</v>
      </c>
      <c r="I189" s="3">
        <v>24390</v>
      </c>
      <c r="J189" s="3">
        <v>24390</v>
      </c>
      <c r="K189" s="3">
        <f t="shared" si="4"/>
        <v>24040</v>
      </c>
      <c r="L189" s="3">
        <f t="shared" si="5"/>
        <v>24040</v>
      </c>
    </row>
    <row r="190" spans="1:12" x14ac:dyDescent="0.3">
      <c r="A190" t="s">
        <v>201</v>
      </c>
      <c r="C190" t="s">
        <v>106</v>
      </c>
      <c r="D190" t="s">
        <v>11</v>
      </c>
      <c r="E190" s="3">
        <v>6140</v>
      </c>
      <c r="F190" s="3">
        <v>550</v>
      </c>
      <c r="G190" s="3">
        <v>0</v>
      </c>
      <c r="H190" s="3">
        <v>390</v>
      </c>
      <c r="I190" s="3">
        <v>7080</v>
      </c>
      <c r="J190" s="3">
        <v>7080</v>
      </c>
      <c r="K190" s="3">
        <f t="shared" si="4"/>
        <v>6970</v>
      </c>
      <c r="L190" s="3">
        <f t="shared" si="5"/>
        <v>6970</v>
      </c>
    </row>
    <row r="191" spans="1:12" x14ac:dyDescent="0.3">
      <c r="A191" t="s">
        <v>202</v>
      </c>
      <c r="C191" t="s">
        <v>106</v>
      </c>
      <c r="D191" t="s">
        <v>11</v>
      </c>
      <c r="E191" s="3">
        <v>161300</v>
      </c>
      <c r="F191" s="3">
        <v>14340</v>
      </c>
      <c r="G191" s="3">
        <v>71890</v>
      </c>
      <c r="H191" s="3">
        <v>10240</v>
      </c>
      <c r="I191" s="3">
        <v>257770</v>
      </c>
      <c r="J191" s="3">
        <v>257760</v>
      </c>
      <c r="K191" s="3">
        <f t="shared" si="4"/>
        <v>256710</v>
      </c>
      <c r="L191" s="3">
        <f t="shared" si="5"/>
        <v>256710</v>
      </c>
    </row>
    <row r="192" spans="1:12" x14ac:dyDescent="0.3">
      <c r="A192" t="s">
        <v>203</v>
      </c>
      <c r="B192" t="s">
        <v>247</v>
      </c>
      <c r="C192" t="s">
        <v>106</v>
      </c>
      <c r="D192" t="s">
        <v>11</v>
      </c>
      <c r="E192" s="3">
        <v>16470</v>
      </c>
      <c r="F192" s="3">
        <v>1460</v>
      </c>
      <c r="G192" s="3">
        <v>5020</v>
      </c>
      <c r="H192" s="3">
        <v>1050</v>
      </c>
      <c r="I192" s="3">
        <v>24000</v>
      </c>
      <c r="J192" s="3">
        <v>24000</v>
      </c>
      <c r="K192" s="3">
        <f t="shared" si="4"/>
        <v>0</v>
      </c>
      <c r="L192" s="3">
        <f t="shared" si="5"/>
        <v>17400</v>
      </c>
    </row>
    <row r="193" spans="1:12" x14ac:dyDescent="0.3">
      <c r="A193" t="s">
        <v>204</v>
      </c>
      <c r="C193" t="s">
        <v>106</v>
      </c>
      <c r="D193" t="s">
        <v>91</v>
      </c>
      <c r="E193" s="3">
        <v>184860</v>
      </c>
      <c r="F193" s="3">
        <v>16430</v>
      </c>
      <c r="G193" s="3">
        <v>101690</v>
      </c>
      <c r="H193" s="3">
        <v>11740</v>
      </c>
      <c r="I193" s="3">
        <v>314720</v>
      </c>
      <c r="J193" s="3">
        <v>318720</v>
      </c>
      <c r="K193" s="3">
        <f t="shared" si="4"/>
        <v>313510</v>
      </c>
      <c r="L193" s="3">
        <f t="shared" si="5"/>
        <v>347996</v>
      </c>
    </row>
    <row r="194" spans="1:12" x14ac:dyDescent="0.3">
      <c r="A194" t="s">
        <v>205</v>
      </c>
      <c r="B194" t="s">
        <v>247</v>
      </c>
      <c r="C194" t="s">
        <v>106</v>
      </c>
      <c r="D194" t="s">
        <v>91</v>
      </c>
      <c r="E194" s="3">
        <v>16470</v>
      </c>
      <c r="F194" s="3">
        <v>1460</v>
      </c>
      <c r="G194" s="3">
        <v>5020</v>
      </c>
      <c r="H194" s="3">
        <v>1050</v>
      </c>
      <c r="I194" s="3">
        <v>24000</v>
      </c>
      <c r="J194" s="3">
        <v>24000</v>
      </c>
      <c r="K194" s="3">
        <f t="shared" ref="K194:K222" si="6">VLOOKUP($A194,Sixteen,9,)</f>
        <v>0</v>
      </c>
      <c r="L194" s="3">
        <f t="shared" ref="L194:L222" si="7">VLOOKUP($A194,Sixteen,10,)</f>
        <v>25340</v>
      </c>
    </row>
    <row r="195" spans="1:12" x14ac:dyDescent="0.3">
      <c r="A195" t="s">
        <v>206</v>
      </c>
      <c r="C195" t="s">
        <v>106</v>
      </c>
      <c r="D195" t="s">
        <v>11</v>
      </c>
      <c r="E195" s="3">
        <v>1660</v>
      </c>
      <c r="F195" s="3">
        <v>150</v>
      </c>
      <c r="G195" s="3">
        <v>0</v>
      </c>
      <c r="H195" s="3">
        <v>110</v>
      </c>
      <c r="I195" s="3">
        <v>1920</v>
      </c>
      <c r="J195" s="3">
        <v>1920</v>
      </c>
      <c r="K195" s="3">
        <f t="shared" si="6"/>
        <v>1880</v>
      </c>
      <c r="L195" s="3">
        <f t="shared" si="7"/>
        <v>1880</v>
      </c>
    </row>
    <row r="196" spans="1:12" x14ac:dyDescent="0.3">
      <c r="A196" t="s">
        <v>207</v>
      </c>
      <c r="C196" t="s">
        <v>106</v>
      </c>
      <c r="D196" t="s">
        <v>11</v>
      </c>
      <c r="E196" s="3">
        <v>1660</v>
      </c>
      <c r="F196" s="3">
        <v>150</v>
      </c>
      <c r="G196" s="3">
        <v>0</v>
      </c>
      <c r="H196" s="3">
        <v>110</v>
      </c>
      <c r="I196" s="3">
        <v>1920</v>
      </c>
      <c r="J196" s="3">
        <v>1920</v>
      </c>
      <c r="K196" s="3">
        <f t="shared" si="6"/>
        <v>1880</v>
      </c>
      <c r="L196" s="3">
        <f t="shared" si="7"/>
        <v>1880</v>
      </c>
    </row>
    <row r="197" spans="1:12" x14ac:dyDescent="0.3">
      <c r="A197" t="s">
        <v>208</v>
      </c>
      <c r="B197" t="s">
        <v>247</v>
      </c>
      <c r="C197" t="s">
        <v>106</v>
      </c>
      <c r="D197" t="s">
        <v>11</v>
      </c>
      <c r="E197" s="3">
        <v>16470</v>
      </c>
      <c r="F197" s="3">
        <v>1460</v>
      </c>
      <c r="G197" s="3">
        <v>5020</v>
      </c>
      <c r="H197" s="3">
        <v>1050</v>
      </c>
      <c r="I197" s="3">
        <v>24000</v>
      </c>
      <c r="J197" s="3">
        <v>24000</v>
      </c>
      <c r="K197" s="3">
        <f t="shared" si="6"/>
        <v>0</v>
      </c>
      <c r="L197" s="3">
        <f t="shared" si="7"/>
        <v>17400</v>
      </c>
    </row>
    <row r="198" spans="1:12" x14ac:dyDescent="0.3">
      <c r="A198" t="s">
        <v>209</v>
      </c>
      <c r="C198" t="s">
        <v>106</v>
      </c>
      <c r="D198" t="s">
        <v>36</v>
      </c>
      <c r="E198" s="3">
        <v>8250</v>
      </c>
      <c r="F198" s="3">
        <v>730</v>
      </c>
      <c r="G198" s="3">
        <v>0</v>
      </c>
      <c r="H198" s="3">
        <v>520</v>
      </c>
      <c r="I198" s="3">
        <v>9500</v>
      </c>
      <c r="J198" s="3">
        <v>9913</v>
      </c>
      <c r="K198" s="3">
        <f t="shared" si="6"/>
        <v>9370</v>
      </c>
      <c r="L198" s="3">
        <f t="shared" si="7"/>
        <v>10187</v>
      </c>
    </row>
    <row r="199" spans="1:12" x14ac:dyDescent="0.3">
      <c r="A199" t="s">
        <v>210</v>
      </c>
      <c r="C199" t="s">
        <v>211</v>
      </c>
      <c r="D199" t="s">
        <v>36</v>
      </c>
      <c r="E199" s="3">
        <v>21370</v>
      </c>
      <c r="F199" s="3">
        <v>3090</v>
      </c>
      <c r="G199" s="3">
        <v>0</v>
      </c>
      <c r="H199" s="3">
        <v>1290</v>
      </c>
      <c r="I199" s="3">
        <v>25750</v>
      </c>
      <c r="J199" s="3">
        <v>26819</v>
      </c>
      <c r="K199" s="3">
        <f t="shared" si="6"/>
        <v>26860</v>
      </c>
      <c r="L199" s="3">
        <f t="shared" si="7"/>
        <v>28976</v>
      </c>
    </row>
    <row r="200" spans="1:12" x14ac:dyDescent="0.3">
      <c r="A200" t="s">
        <v>212</v>
      </c>
      <c r="C200" t="s">
        <v>211</v>
      </c>
      <c r="D200" t="s">
        <v>13</v>
      </c>
      <c r="E200" s="3">
        <v>13850</v>
      </c>
      <c r="F200" s="3">
        <v>2000</v>
      </c>
      <c r="G200" s="3">
        <v>0</v>
      </c>
      <c r="H200" s="3">
        <v>840</v>
      </c>
      <c r="I200" s="3">
        <v>16690</v>
      </c>
      <c r="J200" s="3">
        <v>16690</v>
      </c>
      <c r="K200" s="3">
        <f t="shared" si="6"/>
        <v>15630</v>
      </c>
      <c r="L200" s="3">
        <f t="shared" si="7"/>
        <v>17170</v>
      </c>
    </row>
    <row r="201" spans="1:12" x14ac:dyDescent="0.3">
      <c r="A201" t="s">
        <v>213</v>
      </c>
      <c r="C201" t="s">
        <v>211</v>
      </c>
      <c r="D201" t="s">
        <v>13</v>
      </c>
      <c r="E201" s="3">
        <v>55750</v>
      </c>
      <c r="F201" s="3">
        <v>8060</v>
      </c>
      <c r="G201" s="3">
        <v>0</v>
      </c>
      <c r="H201" s="3">
        <v>3360</v>
      </c>
      <c r="I201" s="3">
        <v>67170</v>
      </c>
      <c r="J201" s="3">
        <v>67170</v>
      </c>
      <c r="K201" s="3">
        <f t="shared" si="6"/>
        <v>70070</v>
      </c>
      <c r="L201" s="3">
        <f t="shared" si="7"/>
        <v>70070</v>
      </c>
    </row>
    <row r="202" spans="1:12" x14ac:dyDescent="0.3">
      <c r="A202" t="s">
        <v>214</v>
      </c>
      <c r="C202" t="s">
        <v>211</v>
      </c>
      <c r="D202" t="s">
        <v>13</v>
      </c>
      <c r="E202" s="3">
        <v>41620</v>
      </c>
      <c r="F202" s="3">
        <v>6010</v>
      </c>
      <c r="G202" s="3">
        <v>0</v>
      </c>
      <c r="H202" s="3">
        <v>2510</v>
      </c>
      <c r="I202" s="3">
        <v>50140</v>
      </c>
      <c r="J202" s="3">
        <v>54300</v>
      </c>
      <c r="K202" s="3">
        <f t="shared" si="6"/>
        <v>52310</v>
      </c>
      <c r="L202" s="3">
        <f t="shared" si="7"/>
        <v>63631</v>
      </c>
    </row>
    <row r="203" spans="1:12" x14ac:dyDescent="0.3">
      <c r="A203" t="s">
        <v>215</v>
      </c>
      <c r="C203" t="s">
        <v>211</v>
      </c>
      <c r="D203" t="s">
        <v>36</v>
      </c>
      <c r="E203" s="3">
        <v>133950</v>
      </c>
      <c r="F203" s="3">
        <v>19360</v>
      </c>
      <c r="G203" s="3">
        <v>0</v>
      </c>
      <c r="H203" s="3">
        <v>8080</v>
      </c>
      <c r="I203" s="3">
        <v>161390</v>
      </c>
      <c r="J203" s="3">
        <v>168088</v>
      </c>
      <c r="K203" s="3">
        <f t="shared" si="6"/>
        <v>169630</v>
      </c>
      <c r="L203" s="3">
        <f t="shared" si="7"/>
        <v>182892</v>
      </c>
    </row>
    <row r="204" spans="1:12" x14ac:dyDescent="0.3">
      <c r="A204" t="s">
        <v>216</v>
      </c>
      <c r="C204" t="s">
        <v>211</v>
      </c>
      <c r="D204" t="s">
        <v>11</v>
      </c>
      <c r="E204" s="3">
        <v>101910</v>
      </c>
      <c r="F204" s="3">
        <v>14730</v>
      </c>
      <c r="G204" s="3">
        <v>0</v>
      </c>
      <c r="H204" s="3">
        <v>6150</v>
      </c>
      <c r="I204" s="3">
        <v>122790</v>
      </c>
      <c r="J204" s="3">
        <v>122790</v>
      </c>
      <c r="K204" s="3">
        <f t="shared" si="6"/>
        <v>129060</v>
      </c>
      <c r="L204" s="3">
        <f t="shared" si="7"/>
        <v>129060</v>
      </c>
    </row>
    <row r="205" spans="1:12" x14ac:dyDescent="0.3">
      <c r="A205" t="s">
        <v>406</v>
      </c>
      <c r="C205" t="s">
        <v>211</v>
      </c>
      <c r="D205" t="s">
        <v>10</v>
      </c>
      <c r="E205" s="3">
        <v>109060</v>
      </c>
      <c r="F205" s="3">
        <v>15760</v>
      </c>
      <c r="G205" s="3">
        <v>0</v>
      </c>
      <c r="H205" s="3">
        <v>6580</v>
      </c>
      <c r="I205" s="3">
        <v>131400</v>
      </c>
      <c r="J205" s="3">
        <v>131400</v>
      </c>
      <c r="K205" s="3">
        <f t="shared" si="6"/>
        <v>138120</v>
      </c>
      <c r="L205" s="3">
        <f t="shared" si="7"/>
        <v>138120</v>
      </c>
    </row>
    <row r="206" spans="1:12" x14ac:dyDescent="0.3">
      <c r="A206" t="s">
        <v>217</v>
      </c>
      <c r="C206" t="s">
        <v>211</v>
      </c>
      <c r="D206" t="s">
        <v>10</v>
      </c>
      <c r="E206" s="3">
        <v>48270</v>
      </c>
      <c r="F206" s="3">
        <v>6970</v>
      </c>
      <c r="G206" s="3">
        <v>0</v>
      </c>
      <c r="H206" s="3">
        <v>2910</v>
      </c>
      <c r="I206" s="3">
        <v>58150</v>
      </c>
      <c r="J206" s="3">
        <v>58150</v>
      </c>
      <c r="K206" s="3">
        <f t="shared" si="6"/>
        <v>64430</v>
      </c>
      <c r="L206" s="3">
        <f t="shared" si="7"/>
        <v>64430</v>
      </c>
    </row>
    <row r="207" spans="1:12" x14ac:dyDescent="0.3">
      <c r="A207" t="s">
        <v>218</v>
      </c>
      <c r="C207" t="s">
        <v>211</v>
      </c>
      <c r="D207" t="s">
        <v>11</v>
      </c>
      <c r="E207" s="3">
        <v>128280</v>
      </c>
      <c r="F207" s="3">
        <v>18540</v>
      </c>
      <c r="G207" s="3">
        <v>0</v>
      </c>
      <c r="H207" s="3">
        <v>7740</v>
      </c>
      <c r="I207" s="3">
        <v>154560</v>
      </c>
      <c r="J207" s="3">
        <v>154560</v>
      </c>
      <c r="K207" s="3">
        <f t="shared" si="6"/>
        <v>162450</v>
      </c>
      <c r="L207" s="3">
        <f t="shared" si="7"/>
        <v>162450</v>
      </c>
    </row>
    <row r="208" spans="1:12" x14ac:dyDescent="0.3">
      <c r="A208" t="s">
        <v>219</v>
      </c>
      <c r="C208" t="s">
        <v>211</v>
      </c>
      <c r="D208" t="s">
        <v>11</v>
      </c>
      <c r="E208" s="3">
        <v>120060</v>
      </c>
      <c r="F208" s="3">
        <v>17350</v>
      </c>
      <c r="G208" s="3">
        <v>0</v>
      </c>
      <c r="H208" s="3">
        <v>7240</v>
      </c>
      <c r="I208" s="3">
        <v>144650</v>
      </c>
      <c r="J208" s="3">
        <v>144650</v>
      </c>
      <c r="K208" s="3">
        <f t="shared" si="6"/>
        <v>152050</v>
      </c>
      <c r="L208" s="3">
        <f t="shared" si="7"/>
        <v>152050</v>
      </c>
    </row>
    <row r="209" spans="1:12" x14ac:dyDescent="0.3">
      <c r="A209" t="s">
        <v>220</v>
      </c>
      <c r="C209" t="s">
        <v>211</v>
      </c>
      <c r="D209" t="s">
        <v>11</v>
      </c>
      <c r="E209" s="3">
        <v>157340</v>
      </c>
      <c r="F209" s="3">
        <v>22740</v>
      </c>
      <c r="G209" s="3">
        <v>0</v>
      </c>
      <c r="H209" s="3">
        <v>9490</v>
      </c>
      <c r="I209" s="3">
        <v>189570</v>
      </c>
      <c r="J209" s="3">
        <v>189570</v>
      </c>
      <c r="K209" s="3">
        <f t="shared" si="6"/>
        <v>199260</v>
      </c>
      <c r="L209" s="3">
        <f t="shared" si="7"/>
        <v>199260</v>
      </c>
    </row>
    <row r="210" spans="1:12" x14ac:dyDescent="0.3">
      <c r="A210" t="s">
        <v>221</v>
      </c>
      <c r="C210" t="s">
        <v>211</v>
      </c>
      <c r="D210" t="s">
        <v>11</v>
      </c>
      <c r="E210" s="3">
        <v>325000</v>
      </c>
      <c r="F210" s="3">
        <v>46960</v>
      </c>
      <c r="G210" s="3">
        <v>0</v>
      </c>
      <c r="H210" s="3">
        <v>19610</v>
      </c>
      <c r="I210" s="3">
        <v>391570</v>
      </c>
      <c r="J210" s="3">
        <v>391570</v>
      </c>
      <c r="K210" s="3">
        <f t="shared" si="6"/>
        <v>411590</v>
      </c>
      <c r="L210" s="3">
        <f t="shared" si="7"/>
        <v>411590</v>
      </c>
    </row>
    <row r="211" spans="1:12" x14ac:dyDescent="0.3">
      <c r="A211" t="s">
        <v>222</v>
      </c>
      <c r="C211" t="s">
        <v>211</v>
      </c>
      <c r="D211" t="s">
        <v>36</v>
      </c>
      <c r="E211" s="3">
        <v>31700</v>
      </c>
      <c r="F211" s="3">
        <v>4580</v>
      </c>
      <c r="G211" s="3">
        <v>0</v>
      </c>
      <c r="H211" s="3">
        <v>1910</v>
      </c>
      <c r="I211" s="3">
        <v>38190</v>
      </c>
      <c r="J211" s="3">
        <v>37398</v>
      </c>
      <c r="K211" s="3">
        <f t="shared" si="6"/>
        <v>39850</v>
      </c>
      <c r="L211" s="3">
        <f t="shared" si="7"/>
        <v>42989</v>
      </c>
    </row>
    <row r="212" spans="1:12" x14ac:dyDescent="0.3">
      <c r="A212" t="s">
        <v>223</v>
      </c>
      <c r="C212" t="s">
        <v>211</v>
      </c>
      <c r="D212" t="s">
        <v>10</v>
      </c>
      <c r="E212" s="3">
        <v>141600</v>
      </c>
      <c r="F212" s="3">
        <v>20460</v>
      </c>
      <c r="G212" s="3">
        <v>0</v>
      </c>
      <c r="H212" s="3">
        <v>8540</v>
      </c>
      <c r="I212" s="3">
        <v>170600</v>
      </c>
      <c r="J212" s="3">
        <v>170600</v>
      </c>
      <c r="K212" s="3">
        <f t="shared" si="6"/>
        <v>172990</v>
      </c>
      <c r="L212" s="3">
        <f t="shared" si="7"/>
        <v>172990</v>
      </c>
    </row>
    <row r="213" spans="1:12" x14ac:dyDescent="0.3">
      <c r="A213" t="s">
        <v>224</v>
      </c>
      <c r="C213" t="s">
        <v>211</v>
      </c>
      <c r="D213" t="s">
        <v>11</v>
      </c>
      <c r="E213" s="3">
        <v>159010</v>
      </c>
      <c r="F213" s="3">
        <v>22980</v>
      </c>
      <c r="G213" s="3">
        <v>0</v>
      </c>
      <c r="H213" s="3">
        <v>9590</v>
      </c>
      <c r="I213" s="3">
        <v>191580</v>
      </c>
      <c r="J213" s="3">
        <v>191580</v>
      </c>
      <c r="K213" s="3">
        <f t="shared" si="6"/>
        <v>201370</v>
      </c>
      <c r="L213" s="3">
        <f t="shared" si="7"/>
        <v>201370</v>
      </c>
    </row>
    <row r="214" spans="1:12" x14ac:dyDescent="0.3">
      <c r="A214" t="s">
        <v>225</v>
      </c>
      <c r="C214" t="s">
        <v>211</v>
      </c>
      <c r="D214" t="s">
        <v>13</v>
      </c>
      <c r="E214" s="3">
        <v>217660</v>
      </c>
      <c r="F214" s="3">
        <v>31450</v>
      </c>
      <c r="G214" s="3">
        <v>0</v>
      </c>
      <c r="H214" s="3">
        <v>13130</v>
      </c>
      <c r="I214" s="3">
        <v>262240</v>
      </c>
      <c r="J214" s="3">
        <v>284006</v>
      </c>
      <c r="K214" s="3">
        <f t="shared" si="6"/>
        <v>275640</v>
      </c>
      <c r="L214" s="3">
        <f t="shared" si="7"/>
        <v>297190</v>
      </c>
    </row>
    <row r="215" spans="1:12" x14ac:dyDescent="0.3">
      <c r="A215" t="s">
        <v>226</v>
      </c>
      <c r="C215" t="s">
        <v>211</v>
      </c>
      <c r="D215" t="s">
        <v>11</v>
      </c>
      <c r="E215" s="3">
        <v>150670</v>
      </c>
      <c r="F215" s="3">
        <v>21770</v>
      </c>
      <c r="G215" s="3">
        <v>0</v>
      </c>
      <c r="H215" s="3">
        <v>9090</v>
      </c>
      <c r="I215" s="3">
        <v>181530</v>
      </c>
      <c r="J215" s="3">
        <v>181530</v>
      </c>
      <c r="K215" s="3">
        <f t="shared" si="6"/>
        <v>189370</v>
      </c>
      <c r="L215" s="3">
        <f t="shared" si="7"/>
        <v>189370</v>
      </c>
    </row>
    <row r="216" spans="1:12" x14ac:dyDescent="0.3">
      <c r="A216" t="s">
        <v>227</v>
      </c>
      <c r="C216" t="s">
        <v>211</v>
      </c>
      <c r="D216" t="s">
        <v>11</v>
      </c>
      <c r="E216" s="3">
        <v>58680</v>
      </c>
      <c r="F216" s="3">
        <v>8480</v>
      </c>
      <c r="G216" s="3">
        <v>0</v>
      </c>
      <c r="H216" s="3">
        <v>3540</v>
      </c>
      <c r="I216" s="3">
        <v>70700</v>
      </c>
      <c r="J216" s="3">
        <v>70700</v>
      </c>
      <c r="K216" s="3">
        <f t="shared" si="6"/>
        <v>70780</v>
      </c>
      <c r="L216" s="3">
        <f t="shared" si="7"/>
        <v>70780</v>
      </c>
    </row>
    <row r="217" spans="1:12" x14ac:dyDescent="0.3">
      <c r="A217" t="s">
        <v>228</v>
      </c>
      <c r="C217" t="s">
        <v>211</v>
      </c>
      <c r="D217" t="s">
        <v>36</v>
      </c>
      <c r="E217" s="3">
        <v>57080</v>
      </c>
      <c r="F217" s="3">
        <v>8250</v>
      </c>
      <c r="G217" s="3">
        <v>0</v>
      </c>
      <c r="H217" s="3">
        <v>3440</v>
      </c>
      <c r="I217" s="3">
        <v>68770</v>
      </c>
      <c r="J217" s="3">
        <v>74478</v>
      </c>
      <c r="K217" s="3">
        <f t="shared" si="6"/>
        <v>68850</v>
      </c>
      <c r="L217" s="3">
        <f t="shared" si="7"/>
        <v>74501</v>
      </c>
    </row>
    <row r="218" spans="1:12" x14ac:dyDescent="0.3">
      <c r="A218" t="s">
        <v>229</v>
      </c>
      <c r="C218" t="s">
        <v>211</v>
      </c>
      <c r="D218" t="s">
        <v>11</v>
      </c>
      <c r="E218" s="3">
        <v>147680</v>
      </c>
      <c r="F218" s="3">
        <v>21340</v>
      </c>
      <c r="G218" s="3">
        <v>0</v>
      </c>
      <c r="H218" s="3">
        <v>8910</v>
      </c>
      <c r="I218" s="3">
        <v>177930</v>
      </c>
      <c r="J218" s="3">
        <v>177930</v>
      </c>
      <c r="K218" s="3">
        <f t="shared" si="6"/>
        <v>187030</v>
      </c>
      <c r="L218" s="3">
        <f t="shared" si="7"/>
        <v>201652</v>
      </c>
    </row>
    <row r="219" spans="1:12" x14ac:dyDescent="0.3">
      <c r="A219" t="s">
        <v>230</v>
      </c>
      <c r="C219" t="s">
        <v>211</v>
      </c>
      <c r="D219" t="s">
        <v>11</v>
      </c>
      <c r="E219" s="3">
        <v>56750</v>
      </c>
      <c r="F219" s="3">
        <v>8200</v>
      </c>
      <c r="G219" s="3">
        <v>0</v>
      </c>
      <c r="H219" s="3">
        <v>3420</v>
      </c>
      <c r="I219" s="3">
        <v>68370</v>
      </c>
      <c r="J219" s="3">
        <v>68370</v>
      </c>
      <c r="K219" s="3">
        <f t="shared" si="6"/>
        <v>68460</v>
      </c>
      <c r="L219" s="3">
        <f t="shared" si="7"/>
        <v>68460</v>
      </c>
    </row>
    <row r="220" spans="1:12" x14ac:dyDescent="0.3">
      <c r="A220" t="s">
        <v>231</v>
      </c>
      <c r="C220" t="s">
        <v>211</v>
      </c>
      <c r="D220" t="s">
        <v>10</v>
      </c>
      <c r="E220" s="3">
        <v>62750</v>
      </c>
      <c r="F220" s="3">
        <v>9070</v>
      </c>
      <c r="G220" s="3">
        <v>0</v>
      </c>
      <c r="H220" s="3">
        <v>3790</v>
      </c>
      <c r="I220" s="3">
        <v>75610</v>
      </c>
      <c r="J220" s="3">
        <v>75610</v>
      </c>
      <c r="K220" s="3">
        <f t="shared" si="6"/>
        <v>75720</v>
      </c>
      <c r="L220" s="3">
        <f t="shared" si="7"/>
        <v>75720</v>
      </c>
    </row>
    <row r="221" spans="1:12" x14ac:dyDescent="0.3">
      <c r="A221" t="s">
        <v>232</v>
      </c>
      <c r="C221" t="s">
        <v>211</v>
      </c>
      <c r="D221" t="s">
        <v>13</v>
      </c>
      <c r="E221" s="3">
        <v>38870</v>
      </c>
      <c r="F221" s="3">
        <v>5620</v>
      </c>
      <c r="G221" s="3">
        <v>0</v>
      </c>
      <c r="H221" s="3">
        <v>2340</v>
      </c>
      <c r="I221" s="3">
        <v>46830</v>
      </c>
      <c r="J221" s="3">
        <v>46830</v>
      </c>
      <c r="K221" s="3">
        <f t="shared" si="6"/>
        <v>48860</v>
      </c>
      <c r="L221" s="3">
        <f t="shared" si="7"/>
        <v>48860</v>
      </c>
    </row>
    <row r="222" spans="1:12" x14ac:dyDescent="0.3">
      <c r="A222" t="s">
        <v>233</v>
      </c>
      <c r="C222" t="s">
        <v>234</v>
      </c>
      <c r="D222" t="s">
        <v>108</v>
      </c>
      <c r="E222" s="3">
        <v>137760</v>
      </c>
      <c r="F222" s="3">
        <v>6370</v>
      </c>
      <c r="G222" s="3">
        <v>0</v>
      </c>
      <c r="H222" s="3">
        <v>7270</v>
      </c>
      <c r="I222" s="3">
        <v>151400</v>
      </c>
      <c r="J222" s="3">
        <v>151400</v>
      </c>
      <c r="K222" s="3">
        <f t="shared" si="6"/>
        <v>148220</v>
      </c>
      <c r="L222" s="3">
        <f t="shared" si="7"/>
        <v>154220</v>
      </c>
    </row>
    <row r="224" spans="1:12" x14ac:dyDescent="0.3">
      <c r="A224">
        <f>COUNTA(A2:A222)</f>
        <v>221</v>
      </c>
    </row>
    <row r="225" spans="1:10" x14ac:dyDescent="0.3">
      <c r="A225" s="15" t="s">
        <v>244</v>
      </c>
    </row>
    <row r="226" spans="1:10" x14ac:dyDescent="0.3">
      <c r="A226" t="s">
        <v>183</v>
      </c>
      <c r="C226" t="s">
        <v>106</v>
      </c>
      <c r="D226" t="s">
        <v>11</v>
      </c>
      <c r="E226" s="3">
        <v>6140</v>
      </c>
      <c r="F226" s="3">
        <v>550</v>
      </c>
      <c r="G226" s="3">
        <v>0</v>
      </c>
      <c r="H226" s="3">
        <v>390</v>
      </c>
      <c r="I226" s="3">
        <v>7080</v>
      </c>
    </row>
    <row r="227" spans="1:10" x14ac:dyDescent="0.3">
      <c r="A227" t="s">
        <v>46</v>
      </c>
      <c r="C227" t="s">
        <v>34</v>
      </c>
      <c r="D227" t="s">
        <v>11</v>
      </c>
      <c r="E227" s="3">
        <v>15590</v>
      </c>
      <c r="F227" s="3">
        <v>770</v>
      </c>
      <c r="G227" s="3">
        <v>0</v>
      </c>
      <c r="H227" s="3">
        <v>0</v>
      </c>
      <c r="I227" s="3">
        <v>16360</v>
      </c>
      <c r="J227" s="3">
        <v>16360</v>
      </c>
    </row>
    <row r="228" spans="1:10" x14ac:dyDescent="0.3">
      <c r="A228" t="s">
        <v>47</v>
      </c>
      <c r="C228" t="s">
        <v>34</v>
      </c>
      <c r="D228" t="s">
        <v>11</v>
      </c>
      <c r="E228" s="3">
        <v>6410</v>
      </c>
      <c r="F228" s="3">
        <v>320</v>
      </c>
      <c r="G228" s="3">
        <v>0</v>
      </c>
      <c r="H228" s="3">
        <v>0</v>
      </c>
      <c r="I228" s="3">
        <v>6730</v>
      </c>
      <c r="J228" s="3">
        <v>6730</v>
      </c>
    </row>
    <row r="229" spans="1:10" x14ac:dyDescent="0.3">
      <c r="A229" t="s">
        <v>81</v>
      </c>
      <c r="C229" t="s">
        <v>82</v>
      </c>
      <c r="D229" t="s">
        <v>11</v>
      </c>
      <c r="E229" s="3">
        <v>766130</v>
      </c>
      <c r="F229" s="3">
        <v>45190</v>
      </c>
      <c r="G229" s="3">
        <v>0</v>
      </c>
      <c r="H229" s="3">
        <v>52230</v>
      </c>
      <c r="I229" s="3">
        <v>863550</v>
      </c>
      <c r="J229" s="3">
        <v>863550</v>
      </c>
    </row>
    <row r="232" spans="1:10" x14ac:dyDescent="0.3">
      <c r="A232" s="15" t="s">
        <v>276</v>
      </c>
    </row>
    <row r="233" spans="1:10" x14ac:dyDescent="0.3">
      <c r="A233" t="s">
        <v>24</v>
      </c>
      <c r="B233" t="s">
        <v>248</v>
      </c>
      <c r="C233" t="s">
        <v>9</v>
      </c>
      <c r="D233" t="s">
        <v>11</v>
      </c>
      <c r="E233" s="3">
        <v>12240</v>
      </c>
      <c r="F233" s="3">
        <v>3060</v>
      </c>
      <c r="G233" s="3">
        <v>0</v>
      </c>
      <c r="H233" s="3">
        <v>720</v>
      </c>
      <c r="I233" s="3">
        <v>16020</v>
      </c>
      <c r="J233" s="3">
        <v>26500</v>
      </c>
    </row>
    <row r="234" spans="1:10" x14ac:dyDescent="0.3">
      <c r="A234" t="s">
        <v>41</v>
      </c>
      <c r="B234" t="s">
        <v>249</v>
      </c>
      <c r="C234" t="s">
        <v>34</v>
      </c>
      <c r="D234" t="s">
        <v>10</v>
      </c>
      <c r="E234" s="3">
        <v>6000</v>
      </c>
      <c r="F234" s="3">
        <v>1460</v>
      </c>
      <c r="G234" s="3">
        <v>0</v>
      </c>
      <c r="H234" s="3">
        <v>370</v>
      </c>
      <c r="I234" s="3">
        <v>7830</v>
      </c>
      <c r="J234" s="3">
        <v>10330</v>
      </c>
    </row>
    <row r="235" spans="1:10" x14ac:dyDescent="0.3">
      <c r="A235" t="s">
        <v>45</v>
      </c>
      <c r="B235" t="s">
        <v>248</v>
      </c>
      <c r="C235" t="s">
        <v>34</v>
      </c>
      <c r="D235" t="s">
        <v>10</v>
      </c>
      <c r="E235" s="3">
        <v>13430</v>
      </c>
      <c r="F235" s="3">
        <v>3270</v>
      </c>
      <c r="G235" s="3">
        <v>0</v>
      </c>
      <c r="H235" s="3">
        <v>820</v>
      </c>
      <c r="I235" s="3">
        <v>17520</v>
      </c>
      <c r="J235" s="3">
        <v>29090</v>
      </c>
    </row>
    <row r="236" spans="1:10" x14ac:dyDescent="0.3">
      <c r="A236" t="s">
        <v>66</v>
      </c>
      <c r="B236" t="s">
        <v>248</v>
      </c>
      <c r="C236" t="s">
        <v>34</v>
      </c>
      <c r="D236" t="s">
        <v>11</v>
      </c>
      <c r="E236" s="3">
        <v>12240</v>
      </c>
      <c r="F236" s="3">
        <v>2980</v>
      </c>
      <c r="G236" s="3">
        <v>0</v>
      </c>
      <c r="H236" s="3">
        <v>750</v>
      </c>
      <c r="I236" s="3">
        <v>15970</v>
      </c>
      <c r="J236" s="3">
        <v>25000</v>
      </c>
    </row>
  </sheetData>
  <sheetProtection algorithmName="SHA-512" hashValue="mRUrAcK5sIuGcmX2cI7rhDyJ0qvMLoY4hS6oXh5l41KuZGRLRXNEPRKIeg/RppVqXjiMpkT9MYj7rO7b4abTwA==" saltValue="FMLMoUcze15gIvvD+T7BQw==" spinCount="100000" sheet="1" objects="1" scenarios="1"/>
  <autoFilter ref="A1:J222" xr:uid="{00000000-0009-0000-0000-000001000000}"/>
  <dataValidations count="1">
    <dataValidation type="list" allowBlank="1" showInputMessage="1" showErrorMessage="1" sqref="B2:B222 B233:B236" xr:uid="{00000000-0002-0000-0100-000000000000}">
      <formula1>Comment</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7"/>
  <sheetViews>
    <sheetView zoomScale="90" zoomScaleNormal="90" workbookViewId="0">
      <pane xSplit="1" ySplit="1" topLeftCell="B143" activePane="bottomRight" state="frozen"/>
      <selection pane="topRight" activeCell="B1" sqref="B1"/>
      <selection pane="bottomLeft" activeCell="A2" sqref="A2"/>
      <selection pane="bottomRight" activeCell="A147" sqref="A147"/>
    </sheetView>
  </sheetViews>
  <sheetFormatPr defaultRowHeight="14.4" x14ac:dyDescent="0.3"/>
  <cols>
    <col min="1" max="1" width="50" customWidth="1"/>
    <col min="2" max="2" width="22.88671875" customWidth="1"/>
    <col min="3" max="3" width="5.5546875" bestFit="1" customWidth="1"/>
    <col min="4" max="4" width="7.6640625" bestFit="1" customWidth="1"/>
    <col min="5" max="7" width="9.5546875" bestFit="1" customWidth="1"/>
    <col min="8" max="8" width="9.5546875" customWidth="1"/>
    <col min="9" max="10" width="11.109375" customWidth="1"/>
    <col min="11" max="12" width="11.44140625" customWidth="1"/>
  </cols>
  <sheetData>
    <row r="1" spans="1:12" ht="43.2" x14ac:dyDescent="0.3">
      <c r="A1" s="1" t="s">
        <v>0</v>
      </c>
      <c r="B1" s="1" t="s">
        <v>246</v>
      </c>
      <c r="C1" s="1" t="s">
        <v>1</v>
      </c>
      <c r="D1" s="1" t="s">
        <v>2</v>
      </c>
      <c r="E1" s="2" t="s">
        <v>3</v>
      </c>
      <c r="F1" s="2" t="s">
        <v>4</v>
      </c>
      <c r="G1" s="2" t="s">
        <v>5</v>
      </c>
      <c r="H1" s="2" t="s">
        <v>6</v>
      </c>
      <c r="I1" s="2" t="s">
        <v>324</v>
      </c>
      <c r="J1" s="2" t="s">
        <v>245</v>
      </c>
      <c r="K1" s="2" t="s">
        <v>322</v>
      </c>
      <c r="L1" s="2" t="s">
        <v>323</v>
      </c>
    </row>
    <row r="2" spans="1:12" x14ac:dyDescent="0.3">
      <c r="A2" t="s">
        <v>8</v>
      </c>
      <c r="C2" t="s">
        <v>9</v>
      </c>
      <c r="D2" t="s">
        <v>10</v>
      </c>
      <c r="E2" s="3">
        <v>33320</v>
      </c>
      <c r="F2" s="3">
        <v>8570</v>
      </c>
      <c r="G2" s="3">
        <v>0</v>
      </c>
      <c r="H2" s="3">
        <v>1940</v>
      </c>
      <c r="I2" s="3">
        <v>43830</v>
      </c>
      <c r="J2" s="3">
        <v>43830</v>
      </c>
      <c r="K2" s="3">
        <f t="shared" ref="K2:K14" si="0">VLOOKUP($A2,Seventeen,9,)</f>
        <v>42600</v>
      </c>
      <c r="L2" s="3">
        <f t="shared" ref="L2:L22" si="1">VLOOKUP($A2,Seventeen,10,)</f>
        <v>42600</v>
      </c>
    </row>
    <row r="3" spans="1:12" x14ac:dyDescent="0.3">
      <c r="A3" t="s">
        <v>287</v>
      </c>
      <c r="C3" t="s">
        <v>9</v>
      </c>
      <c r="D3" t="s">
        <v>11</v>
      </c>
      <c r="E3" s="3">
        <v>77550</v>
      </c>
      <c r="F3" s="3">
        <v>19960</v>
      </c>
      <c r="G3" s="3">
        <v>0</v>
      </c>
      <c r="H3" s="3">
        <v>4510</v>
      </c>
      <c r="I3" s="3">
        <v>102020</v>
      </c>
      <c r="J3" s="3">
        <v>102020</v>
      </c>
      <c r="K3" s="3">
        <f t="shared" si="0"/>
        <v>99130</v>
      </c>
      <c r="L3" s="3">
        <f t="shared" si="1"/>
        <v>99130</v>
      </c>
    </row>
    <row r="4" spans="1:12" x14ac:dyDescent="0.3">
      <c r="A4" t="s">
        <v>12</v>
      </c>
      <c r="C4" t="s">
        <v>9</v>
      </c>
      <c r="D4" t="s">
        <v>13</v>
      </c>
      <c r="E4" s="3">
        <v>29770</v>
      </c>
      <c r="F4" s="3">
        <v>7660</v>
      </c>
      <c r="G4" s="3">
        <v>0</v>
      </c>
      <c r="H4" s="3">
        <v>1730</v>
      </c>
      <c r="I4" s="3">
        <v>39160</v>
      </c>
      <c r="J4" s="3">
        <v>53076</v>
      </c>
      <c r="K4" s="3">
        <f t="shared" si="0"/>
        <v>38050</v>
      </c>
      <c r="L4" s="3">
        <f t="shared" si="1"/>
        <v>40400</v>
      </c>
    </row>
    <row r="5" spans="1:12" x14ac:dyDescent="0.3">
      <c r="A5" t="s">
        <v>14</v>
      </c>
      <c r="C5" t="s">
        <v>9</v>
      </c>
      <c r="D5" t="s">
        <v>11</v>
      </c>
      <c r="E5" s="3">
        <v>26940</v>
      </c>
      <c r="F5" s="3">
        <v>6930</v>
      </c>
      <c r="G5" s="3">
        <v>0</v>
      </c>
      <c r="H5" s="3">
        <v>1570</v>
      </c>
      <c r="I5" s="3">
        <v>35440</v>
      </c>
      <c r="J5" s="3">
        <v>37840</v>
      </c>
      <c r="K5" s="3">
        <f t="shared" si="0"/>
        <v>34440</v>
      </c>
      <c r="L5" s="3">
        <f t="shared" si="1"/>
        <v>37840</v>
      </c>
    </row>
    <row r="6" spans="1:12" x14ac:dyDescent="0.3">
      <c r="A6" t="s">
        <v>15</v>
      </c>
      <c r="C6" t="s">
        <v>9</v>
      </c>
      <c r="D6" t="s">
        <v>11</v>
      </c>
      <c r="E6" s="3">
        <v>31780</v>
      </c>
      <c r="F6" s="3">
        <v>8180</v>
      </c>
      <c r="G6" s="3">
        <v>0</v>
      </c>
      <c r="H6" s="3">
        <v>1850</v>
      </c>
      <c r="I6" s="3">
        <v>41810</v>
      </c>
      <c r="J6" s="3">
        <v>41810</v>
      </c>
      <c r="K6" s="3">
        <f t="shared" si="0"/>
        <v>40630</v>
      </c>
      <c r="L6" s="3">
        <f t="shared" si="1"/>
        <v>40630</v>
      </c>
    </row>
    <row r="7" spans="1:12" x14ac:dyDescent="0.3">
      <c r="A7" t="s">
        <v>16</v>
      </c>
      <c r="C7" t="s">
        <v>9</v>
      </c>
      <c r="D7" t="s">
        <v>11</v>
      </c>
      <c r="E7" s="3">
        <v>49590</v>
      </c>
      <c r="F7" s="3">
        <v>12760</v>
      </c>
      <c r="G7" s="3">
        <v>0</v>
      </c>
      <c r="H7" s="3">
        <v>2880</v>
      </c>
      <c r="I7" s="3">
        <v>65230</v>
      </c>
      <c r="J7" s="3">
        <v>65230</v>
      </c>
      <c r="K7" s="3">
        <f t="shared" si="0"/>
        <v>63400</v>
      </c>
      <c r="L7" s="3">
        <f t="shared" si="1"/>
        <v>63400</v>
      </c>
    </row>
    <row r="8" spans="1:12" x14ac:dyDescent="0.3">
      <c r="A8" t="s">
        <v>17</v>
      </c>
      <c r="C8" t="s">
        <v>9</v>
      </c>
      <c r="D8" t="s">
        <v>11</v>
      </c>
      <c r="E8" s="3">
        <v>49970</v>
      </c>
      <c r="F8" s="3">
        <v>12860</v>
      </c>
      <c r="G8" s="3">
        <v>0</v>
      </c>
      <c r="H8" s="3">
        <v>2900</v>
      </c>
      <c r="I8" s="3">
        <v>65730</v>
      </c>
      <c r="J8" s="3">
        <v>65730</v>
      </c>
      <c r="K8" s="3">
        <f t="shared" si="0"/>
        <v>63880</v>
      </c>
      <c r="L8" s="3">
        <f t="shared" si="1"/>
        <v>63880</v>
      </c>
    </row>
    <row r="9" spans="1:12" x14ac:dyDescent="0.3">
      <c r="A9" t="s">
        <v>18</v>
      </c>
      <c r="C9" t="s">
        <v>9</v>
      </c>
      <c r="D9" t="s">
        <v>11</v>
      </c>
      <c r="E9" s="3">
        <v>8460</v>
      </c>
      <c r="F9" s="3">
        <v>2180</v>
      </c>
      <c r="G9" s="3">
        <v>0</v>
      </c>
      <c r="H9" s="3">
        <v>490</v>
      </c>
      <c r="I9" s="3">
        <v>11130</v>
      </c>
      <c r="J9" s="3">
        <v>11130</v>
      </c>
      <c r="K9" s="3">
        <f t="shared" si="0"/>
        <v>10810</v>
      </c>
      <c r="L9" s="3">
        <f t="shared" si="1"/>
        <v>10810</v>
      </c>
    </row>
    <row r="10" spans="1:12" x14ac:dyDescent="0.3">
      <c r="A10" t="s">
        <v>19</v>
      </c>
      <c r="C10" t="s">
        <v>9</v>
      </c>
      <c r="D10" t="s">
        <v>10</v>
      </c>
      <c r="E10" s="3">
        <v>10300</v>
      </c>
      <c r="F10" s="3">
        <v>2650</v>
      </c>
      <c r="G10" s="3">
        <v>0</v>
      </c>
      <c r="H10" s="3">
        <v>600</v>
      </c>
      <c r="I10" s="3">
        <v>13550</v>
      </c>
      <c r="J10" s="3">
        <v>13550</v>
      </c>
      <c r="K10" s="3">
        <f t="shared" si="0"/>
        <v>13170</v>
      </c>
      <c r="L10" s="3">
        <f t="shared" si="1"/>
        <v>13170</v>
      </c>
    </row>
    <row r="11" spans="1:12" x14ac:dyDescent="0.3">
      <c r="A11" t="s">
        <v>20</v>
      </c>
      <c r="C11" t="s">
        <v>9</v>
      </c>
      <c r="D11" t="s">
        <v>11</v>
      </c>
      <c r="E11" s="3">
        <v>3030</v>
      </c>
      <c r="F11" s="3">
        <v>780</v>
      </c>
      <c r="G11" s="3">
        <v>0</v>
      </c>
      <c r="H11" s="3">
        <v>180</v>
      </c>
      <c r="I11" s="3">
        <v>3990</v>
      </c>
      <c r="J11" s="3">
        <v>3990</v>
      </c>
      <c r="K11" s="3">
        <f t="shared" si="0"/>
        <v>3870</v>
      </c>
      <c r="L11" s="3">
        <f t="shared" si="1"/>
        <v>3870</v>
      </c>
    </row>
    <row r="12" spans="1:12" x14ac:dyDescent="0.3">
      <c r="A12" t="s">
        <v>21</v>
      </c>
      <c r="C12" t="s">
        <v>9</v>
      </c>
      <c r="D12" t="s">
        <v>11</v>
      </c>
      <c r="E12" s="3">
        <v>71450</v>
      </c>
      <c r="F12" s="3">
        <v>18390</v>
      </c>
      <c r="G12" s="3">
        <v>0</v>
      </c>
      <c r="H12" s="3">
        <v>4150</v>
      </c>
      <c r="I12" s="3">
        <v>93990</v>
      </c>
      <c r="J12" s="3">
        <v>93990</v>
      </c>
      <c r="K12" s="3">
        <f t="shared" si="0"/>
        <v>91340</v>
      </c>
      <c r="L12" s="3">
        <f t="shared" si="1"/>
        <v>91340</v>
      </c>
    </row>
    <row r="13" spans="1:12" x14ac:dyDescent="0.3">
      <c r="A13" t="s">
        <v>22</v>
      </c>
      <c r="C13" t="s">
        <v>9</v>
      </c>
      <c r="D13" t="s">
        <v>11</v>
      </c>
      <c r="E13" s="3">
        <v>17440</v>
      </c>
      <c r="F13" s="3">
        <v>4490</v>
      </c>
      <c r="G13" s="3">
        <v>0</v>
      </c>
      <c r="H13" s="3">
        <v>1010</v>
      </c>
      <c r="I13" s="3">
        <v>22940</v>
      </c>
      <c r="J13" s="3">
        <v>22940</v>
      </c>
      <c r="K13" s="3">
        <f t="shared" si="0"/>
        <v>22290</v>
      </c>
      <c r="L13" s="3">
        <f t="shared" si="1"/>
        <v>22290</v>
      </c>
    </row>
    <row r="14" spans="1:12" x14ac:dyDescent="0.3">
      <c r="A14" t="s">
        <v>23</v>
      </c>
      <c r="C14" t="s">
        <v>9</v>
      </c>
      <c r="D14" t="s">
        <v>13</v>
      </c>
      <c r="E14" s="3">
        <v>66410</v>
      </c>
      <c r="F14" s="3">
        <v>17090</v>
      </c>
      <c r="G14" s="3">
        <v>0</v>
      </c>
      <c r="H14" s="3">
        <v>3860</v>
      </c>
      <c r="I14" s="3">
        <v>87360</v>
      </c>
      <c r="J14" s="3">
        <v>92340</v>
      </c>
      <c r="K14" s="3">
        <f t="shared" si="0"/>
        <v>84900</v>
      </c>
      <c r="L14" s="3">
        <f t="shared" si="1"/>
        <v>89500</v>
      </c>
    </row>
    <row r="15" spans="1:12" x14ac:dyDescent="0.3">
      <c r="A15" t="s">
        <v>24</v>
      </c>
      <c r="B15" t="s">
        <v>328</v>
      </c>
      <c r="C15" t="s">
        <v>9</v>
      </c>
      <c r="D15" t="s">
        <v>11</v>
      </c>
      <c r="E15" s="3"/>
      <c r="F15" s="3">
        <v>5280</v>
      </c>
      <c r="G15" s="3">
        <v>0</v>
      </c>
      <c r="H15" s="3">
        <v>1190</v>
      </c>
      <c r="I15" s="3"/>
      <c r="J15" s="3">
        <v>27270</v>
      </c>
      <c r="K15" s="3"/>
      <c r="L15" s="3">
        <f t="shared" si="1"/>
        <v>26500</v>
      </c>
    </row>
    <row r="16" spans="1:12" x14ac:dyDescent="0.3">
      <c r="A16" t="s">
        <v>342</v>
      </c>
      <c r="C16" t="s">
        <v>9</v>
      </c>
      <c r="D16" t="s">
        <v>11</v>
      </c>
      <c r="E16" s="3">
        <v>30200</v>
      </c>
      <c r="F16" s="3">
        <v>7770</v>
      </c>
      <c r="G16" s="3">
        <v>0</v>
      </c>
      <c r="H16" s="3">
        <v>1750</v>
      </c>
      <c r="I16" s="3">
        <v>39720</v>
      </c>
      <c r="J16" s="3">
        <v>40000</v>
      </c>
      <c r="K16" s="3">
        <f t="shared" ref="K16:K22" si="2">VLOOKUP($A16,Seventeen,9,)</f>
        <v>38610</v>
      </c>
      <c r="L16" s="3">
        <f t="shared" si="1"/>
        <v>40000</v>
      </c>
    </row>
    <row r="17" spans="1:12" x14ac:dyDescent="0.3">
      <c r="A17" t="s">
        <v>25</v>
      </c>
      <c r="C17" t="s">
        <v>9</v>
      </c>
      <c r="D17" t="s">
        <v>11</v>
      </c>
      <c r="E17" s="3">
        <v>842120</v>
      </c>
      <c r="F17" s="3">
        <v>216700</v>
      </c>
      <c r="G17" s="3">
        <v>0</v>
      </c>
      <c r="H17" s="3">
        <v>48930</v>
      </c>
      <c r="I17" s="3">
        <v>1107750</v>
      </c>
      <c r="J17" s="3">
        <v>1107750</v>
      </c>
      <c r="K17" s="3">
        <f t="shared" si="2"/>
        <v>1076590</v>
      </c>
      <c r="L17" s="3">
        <f t="shared" si="1"/>
        <v>1076590</v>
      </c>
    </row>
    <row r="18" spans="1:12" x14ac:dyDescent="0.3">
      <c r="A18" t="s">
        <v>26</v>
      </c>
      <c r="C18" t="s">
        <v>9</v>
      </c>
      <c r="D18" t="s">
        <v>13</v>
      </c>
      <c r="E18" s="3">
        <v>17120</v>
      </c>
      <c r="F18" s="3">
        <v>4410</v>
      </c>
      <c r="G18" s="3">
        <v>0</v>
      </c>
      <c r="H18" s="3">
        <v>990</v>
      </c>
      <c r="I18" s="3">
        <v>22520</v>
      </c>
      <c r="J18" s="3">
        <v>22520</v>
      </c>
      <c r="K18" s="3">
        <f t="shared" si="2"/>
        <v>21890</v>
      </c>
      <c r="L18" s="3">
        <f t="shared" si="1"/>
        <v>21890</v>
      </c>
    </row>
    <row r="19" spans="1:12" x14ac:dyDescent="0.3">
      <c r="A19" t="s">
        <v>27</v>
      </c>
      <c r="C19" t="s">
        <v>9</v>
      </c>
      <c r="D19" t="s">
        <v>11</v>
      </c>
      <c r="E19" s="3">
        <v>54440</v>
      </c>
      <c r="F19" s="3">
        <v>14010</v>
      </c>
      <c r="G19" s="3">
        <v>0</v>
      </c>
      <c r="H19" s="3">
        <v>3160</v>
      </c>
      <c r="I19" s="3">
        <v>71610</v>
      </c>
      <c r="J19" s="3">
        <v>71610</v>
      </c>
      <c r="K19" s="3">
        <f t="shared" si="2"/>
        <v>69600</v>
      </c>
      <c r="L19" s="3">
        <f t="shared" si="1"/>
        <v>69600</v>
      </c>
    </row>
    <row r="20" spans="1:12" x14ac:dyDescent="0.3">
      <c r="A20" t="s">
        <v>28</v>
      </c>
      <c r="C20" t="s">
        <v>9</v>
      </c>
      <c r="D20" t="s">
        <v>13</v>
      </c>
      <c r="E20" s="3">
        <v>78450</v>
      </c>
      <c r="F20" s="3">
        <v>20190</v>
      </c>
      <c r="G20" s="3">
        <v>0</v>
      </c>
      <c r="H20" s="3">
        <v>4560</v>
      </c>
      <c r="I20" s="3">
        <v>103200</v>
      </c>
      <c r="J20" s="3">
        <v>105000</v>
      </c>
      <c r="K20" s="3">
        <f t="shared" si="2"/>
        <v>100280</v>
      </c>
      <c r="L20" s="3">
        <f t="shared" si="1"/>
        <v>103190</v>
      </c>
    </row>
    <row r="21" spans="1:12" x14ac:dyDescent="0.3">
      <c r="A21" t="s">
        <v>29</v>
      </c>
      <c r="C21" t="s">
        <v>9</v>
      </c>
      <c r="D21" t="s">
        <v>11</v>
      </c>
      <c r="E21" s="3">
        <v>19150</v>
      </c>
      <c r="F21" s="3">
        <v>4930</v>
      </c>
      <c r="G21" s="3">
        <v>0</v>
      </c>
      <c r="H21" s="3">
        <v>1110</v>
      </c>
      <c r="I21" s="3">
        <v>25190</v>
      </c>
      <c r="J21" s="3">
        <v>25190</v>
      </c>
      <c r="K21" s="3">
        <f t="shared" si="2"/>
        <v>24480</v>
      </c>
      <c r="L21" s="3">
        <f t="shared" si="1"/>
        <v>24480</v>
      </c>
    </row>
    <row r="22" spans="1:12" x14ac:dyDescent="0.3">
      <c r="A22" t="s">
        <v>30</v>
      </c>
      <c r="C22" t="s">
        <v>9</v>
      </c>
      <c r="D22" t="s">
        <v>11</v>
      </c>
      <c r="E22" s="3">
        <v>47480</v>
      </c>
      <c r="F22" s="3">
        <v>12220</v>
      </c>
      <c r="G22" s="3">
        <v>0</v>
      </c>
      <c r="H22" s="3">
        <v>2760</v>
      </c>
      <c r="I22" s="3">
        <v>62460</v>
      </c>
      <c r="J22" s="3">
        <v>62460</v>
      </c>
      <c r="K22" s="3">
        <f t="shared" si="2"/>
        <v>60700</v>
      </c>
      <c r="L22" s="3">
        <f t="shared" si="1"/>
        <v>60700</v>
      </c>
    </row>
    <row r="23" spans="1:12" x14ac:dyDescent="0.3">
      <c r="A23" t="s">
        <v>292</v>
      </c>
      <c r="B23" t="s">
        <v>330</v>
      </c>
      <c r="C23" t="s">
        <v>9</v>
      </c>
      <c r="D23" t="s">
        <v>11</v>
      </c>
      <c r="E23" s="3"/>
      <c r="F23" s="3"/>
      <c r="G23" s="3"/>
      <c r="H23" s="3"/>
      <c r="I23" s="3"/>
      <c r="J23" s="3">
        <v>111050</v>
      </c>
      <c r="K23" s="3"/>
      <c r="L23" s="3"/>
    </row>
    <row r="24" spans="1:12" x14ac:dyDescent="0.3">
      <c r="A24" t="s">
        <v>31</v>
      </c>
      <c r="C24" t="s">
        <v>9</v>
      </c>
      <c r="D24" t="s">
        <v>10</v>
      </c>
      <c r="E24" s="3">
        <v>17320</v>
      </c>
      <c r="F24" s="3">
        <v>4460</v>
      </c>
      <c r="G24" s="3">
        <v>0</v>
      </c>
      <c r="H24" s="3">
        <v>1010</v>
      </c>
      <c r="I24" s="3">
        <v>22790</v>
      </c>
      <c r="J24" s="3">
        <v>22790</v>
      </c>
      <c r="K24" s="3">
        <f t="shared" ref="K24:K55" si="3">VLOOKUP($A24,Seventeen,9,)</f>
        <v>22150</v>
      </c>
      <c r="L24" s="3">
        <f t="shared" ref="L24:L55" si="4">VLOOKUP($A24,Seventeen,10,)</f>
        <v>22150</v>
      </c>
    </row>
    <row r="25" spans="1:12" x14ac:dyDescent="0.3">
      <c r="A25" t="s">
        <v>32</v>
      </c>
      <c r="C25" t="s">
        <v>9</v>
      </c>
      <c r="D25" t="s">
        <v>11</v>
      </c>
      <c r="E25" s="3">
        <v>135400</v>
      </c>
      <c r="F25" s="3">
        <v>34840</v>
      </c>
      <c r="G25" s="3">
        <v>0</v>
      </c>
      <c r="H25" s="3">
        <v>7870</v>
      </c>
      <c r="I25" s="3">
        <v>178110</v>
      </c>
      <c r="J25" s="3">
        <v>178110</v>
      </c>
      <c r="K25" s="3">
        <f t="shared" si="3"/>
        <v>173100</v>
      </c>
      <c r="L25" s="3">
        <f t="shared" si="4"/>
        <v>173100</v>
      </c>
    </row>
    <row r="26" spans="1:12" x14ac:dyDescent="0.3">
      <c r="A26" t="s">
        <v>33</v>
      </c>
      <c r="C26" t="s">
        <v>34</v>
      </c>
      <c r="D26" t="s">
        <v>11</v>
      </c>
      <c r="E26" s="3">
        <v>6250</v>
      </c>
      <c r="F26" s="3">
        <v>1500</v>
      </c>
      <c r="G26" s="3">
        <v>0</v>
      </c>
      <c r="H26" s="3">
        <v>370</v>
      </c>
      <c r="I26" s="3">
        <v>8120</v>
      </c>
      <c r="J26" s="3">
        <v>8120</v>
      </c>
      <c r="K26" s="3">
        <f t="shared" si="3"/>
        <v>7970</v>
      </c>
      <c r="L26" s="3">
        <f t="shared" si="4"/>
        <v>7970</v>
      </c>
    </row>
    <row r="27" spans="1:12" x14ac:dyDescent="0.3">
      <c r="A27" t="s">
        <v>35</v>
      </c>
      <c r="C27" t="s">
        <v>34</v>
      </c>
      <c r="D27" t="s">
        <v>36</v>
      </c>
      <c r="E27" s="3">
        <v>9550</v>
      </c>
      <c r="F27" s="3">
        <v>2300</v>
      </c>
      <c r="G27" s="3">
        <v>0</v>
      </c>
      <c r="H27" s="3">
        <v>570</v>
      </c>
      <c r="I27" s="3">
        <v>12420</v>
      </c>
      <c r="J27" s="3">
        <v>40000</v>
      </c>
      <c r="K27" s="3">
        <f t="shared" si="3"/>
        <v>12170</v>
      </c>
      <c r="L27" s="3">
        <f t="shared" si="4"/>
        <v>12637</v>
      </c>
    </row>
    <row r="28" spans="1:12" x14ac:dyDescent="0.3">
      <c r="A28" t="s">
        <v>37</v>
      </c>
      <c r="C28" t="s">
        <v>34</v>
      </c>
      <c r="D28" t="s">
        <v>10</v>
      </c>
      <c r="E28" s="3">
        <v>8590</v>
      </c>
      <c r="F28" s="3">
        <v>2070</v>
      </c>
      <c r="G28" s="3">
        <v>0</v>
      </c>
      <c r="H28" s="3">
        <v>510</v>
      </c>
      <c r="I28" s="3">
        <v>11170</v>
      </c>
      <c r="J28" s="3">
        <v>11170</v>
      </c>
      <c r="K28" s="3">
        <f t="shared" si="3"/>
        <v>10940</v>
      </c>
      <c r="L28" s="3">
        <f t="shared" si="4"/>
        <v>10940</v>
      </c>
    </row>
    <row r="29" spans="1:12" x14ac:dyDescent="0.3">
      <c r="A29" t="s">
        <v>38</v>
      </c>
      <c r="C29" t="s">
        <v>34</v>
      </c>
      <c r="D29" t="s">
        <v>10</v>
      </c>
      <c r="E29" s="3">
        <v>24990</v>
      </c>
      <c r="F29" s="3">
        <v>6010</v>
      </c>
      <c r="G29" s="3">
        <v>0</v>
      </c>
      <c r="H29" s="3">
        <v>1500</v>
      </c>
      <c r="I29" s="3">
        <v>32500</v>
      </c>
      <c r="J29" s="3">
        <v>32500</v>
      </c>
      <c r="K29" s="3">
        <f t="shared" si="3"/>
        <v>31860</v>
      </c>
      <c r="L29" s="3">
        <f t="shared" si="4"/>
        <v>31860</v>
      </c>
    </row>
    <row r="30" spans="1:12" x14ac:dyDescent="0.3">
      <c r="A30" t="s">
        <v>39</v>
      </c>
      <c r="C30" t="s">
        <v>34</v>
      </c>
      <c r="D30" t="s">
        <v>36</v>
      </c>
      <c r="E30" s="3">
        <v>12530</v>
      </c>
      <c r="F30" s="3">
        <v>3010</v>
      </c>
      <c r="G30" s="3">
        <v>0</v>
      </c>
      <c r="H30" s="3">
        <v>750</v>
      </c>
      <c r="I30" s="3">
        <v>16290</v>
      </c>
      <c r="J30" s="3">
        <v>16290</v>
      </c>
      <c r="K30" s="3">
        <f t="shared" si="3"/>
        <v>15970</v>
      </c>
      <c r="L30" s="3">
        <f t="shared" si="4"/>
        <v>15970</v>
      </c>
    </row>
    <row r="31" spans="1:12" x14ac:dyDescent="0.3">
      <c r="A31" t="s">
        <v>40</v>
      </c>
      <c r="C31" t="s">
        <v>34</v>
      </c>
      <c r="D31" t="s">
        <v>11</v>
      </c>
      <c r="E31" s="3">
        <v>8310</v>
      </c>
      <c r="F31" s="3">
        <v>2000</v>
      </c>
      <c r="G31" s="3">
        <v>0</v>
      </c>
      <c r="H31" s="3">
        <v>500</v>
      </c>
      <c r="I31" s="3">
        <v>10810</v>
      </c>
      <c r="J31" s="3">
        <v>10810</v>
      </c>
      <c r="K31" s="3">
        <f t="shared" si="3"/>
        <v>10600</v>
      </c>
      <c r="L31" s="3">
        <f t="shared" si="4"/>
        <v>10600</v>
      </c>
    </row>
    <row r="32" spans="1:12" x14ac:dyDescent="0.3">
      <c r="A32" t="s">
        <v>288</v>
      </c>
      <c r="C32" t="s">
        <v>34</v>
      </c>
      <c r="D32" t="s">
        <v>36</v>
      </c>
      <c r="E32" s="3">
        <v>9920</v>
      </c>
      <c r="F32" s="3">
        <v>2390</v>
      </c>
      <c r="G32" s="3">
        <v>0</v>
      </c>
      <c r="H32" s="3">
        <v>590</v>
      </c>
      <c r="I32" s="3">
        <v>12900</v>
      </c>
      <c r="J32" s="3">
        <v>12900</v>
      </c>
      <c r="K32" s="3">
        <f t="shared" si="3"/>
        <v>12640</v>
      </c>
      <c r="L32" s="3">
        <f t="shared" si="4"/>
        <v>13125</v>
      </c>
    </row>
    <row r="33" spans="1:12" x14ac:dyDescent="0.3">
      <c r="A33" t="s">
        <v>41</v>
      </c>
      <c r="C33" t="s">
        <v>34</v>
      </c>
      <c r="D33" t="s">
        <v>10</v>
      </c>
      <c r="E33" s="3">
        <v>8060</v>
      </c>
      <c r="F33" s="3">
        <v>1940</v>
      </c>
      <c r="G33" s="3">
        <v>0</v>
      </c>
      <c r="H33" s="3">
        <v>480</v>
      </c>
      <c r="I33" s="3">
        <v>10480</v>
      </c>
      <c r="J33" s="3">
        <v>12092</v>
      </c>
      <c r="K33" s="3">
        <f t="shared" si="3"/>
        <v>0</v>
      </c>
      <c r="L33" s="3">
        <f t="shared" si="4"/>
        <v>10330</v>
      </c>
    </row>
    <row r="34" spans="1:12" x14ac:dyDescent="0.3">
      <c r="A34" t="s">
        <v>42</v>
      </c>
      <c r="C34" t="s">
        <v>34</v>
      </c>
      <c r="D34" t="s">
        <v>11</v>
      </c>
      <c r="E34" s="3">
        <v>34750</v>
      </c>
      <c r="F34" s="3">
        <v>8360</v>
      </c>
      <c r="G34" s="3">
        <v>0</v>
      </c>
      <c r="H34" s="3">
        <v>2080</v>
      </c>
      <c r="I34" s="3">
        <v>45190</v>
      </c>
      <c r="J34" s="3">
        <v>45190</v>
      </c>
      <c r="K34" s="3">
        <f t="shared" si="3"/>
        <v>37210</v>
      </c>
      <c r="L34" s="3">
        <f t="shared" si="4"/>
        <v>44470</v>
      </c>
    </row>
    <row r="35" spans="1:12" x14ac:dyDescent="0.3">
      <c r="A35" t="s">
        <v>43</v>
      </c>
      <c r="C35" t="s">
        <v>34</v>
      </c>
      <c r="D35" t="s">
        <v>11</v>
      </c>
      <c r="E35" s="3">
        <v>18150</v>
      </c>
      <c r="F35" s="3">
        <v>4370</v>
      </c>
      <c r="G35" s="3">
        <v>0</v>
      </c>
      <c r="H35" s="3">
        <v>1090</v>
      </c>
      <c r="I35" s="3">
        <v>23610</v>
      </c>
      <c r="J35" s="3">
        <v>23610</v>
      </c>
      <c r="K35" s="3">
        <f t="shared" si="3"/>
        <v>31350</v>
      </c>
      <c r="L35" s="3">
        <f t="shared" si="4"/>
        <v>22970</v>
      </c>
    </row>
    <row r="36" spans="1:12" x14ac:dyDescent="0.3">
      <c r="A36" t="s">
        <v>44</v>
      </c>
      <c r="C36" t="s">
        <v>34</v>
      </c>
      <c r="D36" t="s">
        <v>36</v>
      </c>
      <c r="E36" s="3">
        <v>12450</v>
      </c>
      <c r="F36" s="3">
        <v>2990</v>
      </c>
      <c r="G36" s="3">
        <v>0</v>
      </c>
      <c r="H36" s="3">
        <v>750</v>
      </c>
      <c r="I36" s="3">
        <v>16190</v>
      </c>
      <c r="J36" s="3">
        <v>18680</v>
      </c>
      <c r="K36" s="3">
        <f t="shared" si="3"/>
        <v>15870</v>
      </c>
      <c r="L36" s="3">
        <f t="shared" si="4"/>
        <v>16479</v>
      </c>
    </row>
    <row r="37" spans="1:12" x14ac:dyDescent="0.3">
      <c r="A37" t="s">
        <v>45</v>
      </c>
      <c r="B37" t="s">
        <v>328</v>
      </c>
      <c r="C37" t="s">
        <v>34</v>
      </c>
      <c r="D37" t="s">
        <v>10</v>
      </c>
      <c r="E37" s="3"/>
      <c r="F37" s="3">
        <v>5440</v>
      </c>
      <c r="G37" s="3">
        <v>0</v>
      </c>
      <c r="H37" s="3">
        <v>1360</v>
      </c>
      <c r="I37" s="3"/>
      <c r="J37" s="3">
        <v>33050</v>
      </c>
      <c r="K37" s="3">
        <f t="shared" si="3"/>
        <v>0</v>
      </c>
      <c r="L37" s="3">
        <f t="shared" si="4"/>
        <v>29090</v>
      </c>
    </row>
    <row r="38" spans="1:12" x14ac:dyDescent="0.3">
      <c r="A38" t="s">
        <v>343</v>
      </c>
      <c r="C38" t="s">
        <v>34</v>
      </c>
      <c r="D38" t="s">
        <v>11</v>
      </c>
      <c r="E38" s="3">
        <v>50600</v>
      </c>
      <c r="F38" s="3">
        <v>12170</v>
      </c>
      <c r="G38" s="3">
        <v>0</v>
      </c>
      <c r="H38" s="3">
        <v>3030</v>
      </c>
      <c r="I38" s="3">
        <v>65800</v>
      </c>
      <c r="J38" s="3">
        <v>65800</v>
      </c>
      <c r="K38" s="3">
        <f t="shared" si="3"/>
        <v>58780</v>
      </c>
      <c r="L38" s="3">
        <f t="shared" si="4"/>
        <v>62500</v>
      </c>
    </row>
    <row r="39" spans="1:12" x14ac:dyDescent="0.3">
      <c r="A39" t="s">
        <v>48</v>
      </c>
      <c r="C39" t="s">
        <v>34</v>
      </c>
      <c r="D39" t="s">
        <v>11</v>
      </c>
      <c r="E39" s="3">
        <v>104700</v>
      </c>
      <c r="F39" s="3">
        <v>25190</v>
      </c>
      <c r="G39" s="3">
        <v>0</v>
      </c>
      <c r="H39" s="3">
        <v>6270</v>
      </c>
      <c r="I39" s="3">
        <v>136160</v>
      </c>
      <c r="J39" s="3">
        <v>136160</v>
      </c>
      <c r="K39" s="3">
        <f t="shared" si="3"/>
        <v>133490</v>
      </c>
      <c r="L39" s="3">
        <f t="shared" si="4"/>
        <v>133490</v>
      </c>
    </row>
    <row r="40" spans="1:12" x14ac:dyDescent="0.3">
      <c r="A40" t="s">
        <v>49</v>
      </c>
      <c r="C40" t="s">
        <v>34</v>
      </c>
      <c r="D40" t="s">
        <v>36</v>
      </c>
      <c r="E40" s="3">
        <v>59310</v>
      </c>
      <c r="F40" s="3">
        <v>14270</v>
      </c>
      <c r="G40" s="3">
        <v>0</v>
      </c>
      <c r="H40" s="3">
        <v>3550</v>
      </c>
      <c r="I40" s="3">
        <v>77130</v>
      </c>
      <c r="J40" s="3">
        <v>77130</v>
      </c>
      <c r="K40" s="3">
        <f t="shared" si="3"/>
        <v>70350</v>
      </c>
      <c r="L40" s="3">
        <f t="shared" si="4"/>
        <v>75742</v>
      </c>
    </row>
    <row r="41" spans="1:12" x14ac:dyDescent="0.3">
      <c r="A41" t="s">
        <v>336</v>
      </c>
      <c r="C41" t="s">
        <v>34</v>
      </c>
      <c r="D41" t="s">
        <v>10</v>
      </c>
      <c r="E41" s="3">
        <v>8590</v>
      </c>
      <c r="F41" s="3">
        <v>2070</v>
      </c>
      <c r="G41" s="3">
        <v>0</v>
      </c>
      <c r="H41" s="3">
        <v>510</v>
      </c>
      <c r="I41" s="3">
        <v>11170</v>
      </c>
      <c r="J41" s="3">
        <v>11170</v>
      </c>
      <c r="K41" s="3">
        <f t="shared" si="3"/>
        <v>10940</v>
      </c>
      <c r="L41" s="3">
        <f t="shared" si="4"/>
        <v>10940</v>
      </c>
    </row>
    <row r="42" spans="1:12" x14ac:dyDescent="0.3">
      <c r="A42" t="s">
        <v>50</v>
      </c>
      <c r="C42" t="s">
        <v>34</v>
      </c>
      <c r="D42" t="s">
        <v>11</v>
      </c>
      <c r="E42" s="3">
        <v>17690</v>
      </c>
      <c r="F42" s="3">
        <v>4260</v>
      </c>
      <c r="G42" s="3">
        <v>0</v>
      </c>
      <c r="H42" s="3">
        <v>1060</v>
      </c>
      <c r="I42" s="3">
        <v>23010</v>
      </c>
      <c r="J42" s="3">
        <v>23010</v>
      </c>
      <c r="K42" s="3">
        <f t="shared" si="3"/>
        <v>22560</v>
      </c>
      <c r="L42" s="3">
        <f t="shared" si="4"/>
        <v>22560</v>
      </c>
    </row>
    <row r="43" spans="1:12" x14ac:dyDescent="0.3">
      <c r="A43" t="s">
        <v>51</v>
      </c>
      <c r="C43" t="s">
        <v>34</v>
      </c>
      <c r="D43" t="s">
        <v>11</v>
      </c>
      <c r="E43" s="3">
        <v>16000</v>
      </c>
      <c r="F43" s="3">
        <v>3850</v>
      </c>
      <c r="G43" s="3">
        <v>0</v>
      </c>
      <c r="H43" s="3">
        <v>960</v>
      </c>
      <c r="I43" s="3">
        <v>20810</v>
      </c>
      <c r="J43" s="3">
        <v>20810</v>
      </c>
      <c r="K43" s="3">
        <f t="shared" si="3"/>
        <v>20410</v>
      </c>
      <c r="L43" s="3">
        <f t="shared" si="4"/>
        <v>20410</v>
      </c>
    </row>
    <row r="44" spans="1:12" x14ac:dyDescent="0.3">
      <c r="A44" t="s">
        <v>52</v>
      </c>
      <c r="C44" t="s">
        <v>34</v>
      </c>
      <c r="D44" t="s">
        <v>11</v>
      </c>
      <c r="E44" s="3">
        <v>18180</v>
      </c>
      <c r="F44" s="3">
        <v>4370</v>
      </c>
      <c r="G44" s="3">
        <v>0</v>
      </c>
      <c r="H44" s="3">
        <v>1090</v>
      </c>
      <c r="I44" s="3">
        <v>23640</v>
      </c>
      <c r="J44" s="3">
        <v>23640</v>
      </c>
      <c r="K44" s="3">
        <f t="shared" si="3"/>
        <v>23190</v>
      </c>
      <c r="L44" s="3">
        <f t="shared" si="4"/>
        <v>23190</v>
      </c>
    </row>
    <row r="45" spans="1:12" x14ac:dyDescent="0.3">
      <c r="A45" t="s">
        <v>289</v>
      </c>
      <c r="C45" t="s">
        <v>34</v>
      </c>
      <c r="D45" t="s">
        <v>13</v>
      </c>
      <c r="E45" s="3">
        <v>9550</v>
      </c>
      <c r="F45" s="3">
        <v>2300</v>
      </c>
      <c r="G45" s="3">
        <v>0</v>
      </c>
      <c r="H45" s="3">
        <v>570</v>
      </c>
      <c r="I45" s="3">
        <v>12420</v>
      </c>
      <c r="J45" s="3">
        <v>12420</v>
      </c>
      <c r="K45" s="3">
        <f t="shared" si="3"/>
        <v>12170</v>
      </c>
      <c r="L45" s="3">
        <f t="shared" si="4"/>
        <v>12170</v>
      </c>
    </row>
    <row r="46" spans="1:12" x14ac:dyDescent="0.3">
      <c r="A46" t="s">
        <v>53</v>
      </c>
      <c r="C46" t="s">
        <v>34</v>
      </c>
      <c r="D46" t="s">
        <v>11</v>
      </c>
      <c r="E46" s="3">
        <v>8320</v>
      </c>
      <c r="F46" s="3">
        <v>2000</v>
      </c>
      <c r="G46" s="3">
        <v>0</v>
      </c>
      <c r="H46" s="3">
        <v>500</v>
      </c>
      <c r="I46" s="3">
        <v>10820</v>
      </c>
      <c r="J46" s="3">
        <v>10820</v>
      </c>
      <c r="K46" s="3">
        <f t="shared" si="3"/>
        <v>10610</v>
      </c>
      <c r="L46" s="3">
        <f t="shared" si="4"/>
        <v>10610</v>
      </c>
    </row>
    <row r="47" spans="1:12" x14ac:dyDescent="0.3">
      <c r="A47" t="s">
        <v>54</v>
      </c>
      <c r="C47" t="s">
        <v>34</v>
      </c>
      <c r="D47" t="s">
        <v>11</v>
      </c>
      <c r="E47" s="3">
        <v>40380</v>
      </c>
      <c r="F47" s="3">
        <v>9710</v>
      </c>
      <c r="G47" s="3">
        <v>0</v>
      </c>
      <c r="H47" s="3">
        <v>2420</v>
      </c>
      <c r="I47" s="3">
        <v>52510</v>
      </c>
      <c r="J47" s="3">
        <v>52510</v>
      </c>
      <c r="K47" s="3">
        <f t="shared" si="3"/>
        <v>51480</v>
      </c>
      <c r="L47" s="3">
        <f t="shared" si="4"/>
        <v>51480</v>
      </c>
    </row>
    <row r="48" spans="1:12" x14ac:dyDescent="0.3">
      <c r="A48" t="s">
        <v>55</v>
      </c>
      <c r="C48" t="s">
        <v>34</v>
      </c>
      <c r="D48" t="s">
        <v>11</v>
      </c>
      <c r="E48" s="3">
        <v>5390</v>
      </c>
      <c r="F48" s="3">
        <v>1300</v>
      </c>
      <c r="G48" s="3">
        <v>0</v>
      </c>
      <c r="H48" s="3">
        <v>320</v>
      </c>
      <c r="I48" s="3">
        <v>7010</v>
      </c>
      <c r="J48" s="3">
        <v>7010</v>
      </c>
      <c r="K48" s="3">
        <f t="shared" si="3"/>
        <v>6870</v>
      </c>
      <c r="L48" s="3">
        <f t="shared" si="4"/>
        <v>6870</v>
      </c>
    </row>
    <row r="49" spans="1:12" x14ac:dyDescent="0.3">
      <c r="A49" t="s">
        <v>56</v>
      </c>
      <c r="C49" t="s">
        <v>34</v>
      </c>
      <c r="D49" t="s">
        <v>11</v>
      </c>
      <c r="E49" s="3">
        <v>12840</v>
      </c>
      <c r="F49" s="3">
        <v>3090</v>
      </c>
      <c r="G49" s="3">
        <v>0</v>
      </c>
      <c r="H49" s="3">
        <v>770</v>
      </c>
      <c r="I49" s="3">
        <v>16700</v>
      </c>
      <c r="J49" s="3">
        <v>16700</v>
      </c>
      <c r="K49" s="3">
        <f t="shared" si="3"/>
        <v>16380</v>
      </c>
      <c r="L49" s="3">
        <f t="shared" si="4"/>
        <v>16380</v>
      </c>
    </row>
    <row r="50" spans="1:12" x14ac:dyDescent="0.3">
      <c r="A50" t="s">
        <v>57</v>
      </c>
      <c r="C50" t="s">
        <v>34</v>
      </c>
      <c r="D50" t="s">
        <v>10</v>
      </c>
      <c r="E50" s="3">
        <v>29370</v>
      </c>
      <c r="F50" s="3">
        <v>7070</v>
      </c>
      <c r="G50" s="3">
        <v>0</v>
      </c>
      <c r="H50" s="3">
        <v>1760</v>
      </c>
      <c r="I50" s="3">
        <v>38200</v>
      </c>
      <c r="J50" s="3">
        <v>38200</v>
      </c>
      <c r="K50" s="3">
        <f t="shared" si="3"/>
        <v>37450</v>
      </c>
      <c r="L50" s="3">
        <f t="shared" si="4"/>
        <v>37450</v>
      </c>
    </row>
    <row r="51" spans="1:12" x14ac:dyDescent="0.3">
      <c r="A51" t="s">
        <v>58</v>
      </c>
      <c r="C51" t="s">
        <v>34</v>
      </c>
      <c r="D51" t="s">
        <v>11</v>
      </c>
      <c r="E51" s="3">
        <v>24940</v>
      </c>
      <c r="F51" s="3">
        <v>6000</v>
      </c>
      <c r="G51" s="3">
        <v>0</v>
      </c>
      <c r="H51" s="3">
        <v>1490</v>
      </c>
      <c r="I51" s="3">
        <v>32430</v>
      </c>
      <c r="J51" s="3">
        <v>32430</v>
      </c>
      <c r="K51" s="3">
        <f t="shared" si="3"/>
        <v>31790</v>
      </c>
      <c r="L51" s="3">
        <f t="shared" si="4"/>
        <v>31790</v>
      </c>
    </row>
    <row r="52" spans="1:12" x14ac:dyDescent="0.3">
      <c r="A52" t="s">
        <v>59</v>
      </c>
      <c r="C52" t="s">
        <v>34</v>
      </c>
      <c r="D52" t="s">
        <v>11</v>
      </c>
      <c r="E52" s="3">
        <v>5970</v>
      </c>
      <c r="F52" s="3">
        <v>1440</v>
      </c>
      <c r="G52" s="3">
        <v>0</v>
      </c>
      <c r="H52" s="3">
        <v>360</v>
      </c>
      <c r="I52" s="3">
        <v>7770</v>
      </c>
      <c r="J52" s="3">
        <v>7770</v>
      </c>
      <c r="K52" s="3">
        <f t="shared" si="3"/>
        <v>7610</v>
      </c>
      <c r="L52" s="3">
        <f t="shared" si="4"/>
        <v>7610</v>
      </c>
    </row>
    <row r="53" spans="1:12" x14ac:dyDescent="0.3">
      <c r="A53" t="s">
        <v>60</v>
      </c>
      <c r="C53" t="s">
        <v>34</v>
      </c>
      <c r="D53" t="s">
        <v>11</v>
      </c>
      <c r="E53" s="3">
        <v>125070</v>
      </c>
      <c r="F53" s="3">
        <v>30090</v>
      </c>
      <c r="G53" s="3">
        <v>0</v>
      </c>
      <c r="H53" s="3">
        <v>7490</v>
      </c>
      <c r="I53" s="3">
        <v>162650</v>
      </c>
      <c r="J53" s="3">
        <v>162650</v>
      </c>
      <c r="K53" s="3">
        <f t="shared" si="3"/>
        <v>159460</v>
      </c>
      <c r="L53" s="3">
        <f t="shared" si="4"/>
        <v>164460</v>
      </c>
    </row>
    <row r="54" spans="1:12" x14ac:dyDescent="0.3">
      <c r="A54" t="s">
        <v>61</v>
      </c>
      <c r="C54" t="s">
        <v>34</v>
      </c>
      <c r="D54" t="s">
        <v>10</v>
      </c>
      <c r="E54" s="3">
        <v>40410</v>
      </c>
      <c r="F54" s="3">
        <v>9720</v>
      </c>
      <c r="G54" s="3">
        <v>0</v>
      </c>
      <c r="H54" s="3">
        <v>2420</v>
      </c>
      <c r="I54" s="3">
        <v>52550</v>
      </c>
      <c r="J54" s="3">
        <v>52550</v>
      </c>
      <c r="K54" s="3">
        <f t="shared" si="3"/>
        <v>51520</v>
      </c>
      <c r="L54" s="3">
        <f t="shared" si="4"/>
        <v>51520</v>
      </c>
    </row>
    <row r="55" spans="1:12" x14ac:dyDescent="0.3">
      <c r="A55" t="s">
        <v>62</v>
      </c>
      <c r="C55" t="s">
        <v>34</v>
      </c>
      <c r="D55" t="s">
        <v>36</v>
      </c>
      <c r="E55" s="3">
        <v>78550</v>
      </c>
      <c r="F55" s="3">
        <v>18900</v>
      </c>
      <c r="G55" s="3">
        <v>0</v>
      </c>
      <c r="H55" s="3">
        <v>4710</v>
      </c>
      <c r="I55" s="3">
        <v>102160</v>
      </c>
      <c r="J55" s="3">
        <v>102160</v>
      </c>
      <c r="K55" s="3">
        <f t="shared" si="3"/>
        <v>100150</v>
      </c>
      <c r="L55" s="3">
        <f t="shared" si="4"/>
        <v>100150</v>
      </c>
    </row>
    <row r="56" spans="1:12" x14ac:dyDescent="0.3">
      <c r="A56" t="s">
        <v>63</v>
      </c>
      <c r="C56" t="s">
        <v>34</v>
      </c>
      <c r="D56" t="s">
        <v>11</v>
      </c>
      <c r="E56" s="3">
        <v>56120</v>
      </c>
      <c r="F56" s="3">
        <v>13500</v>
      </c>
      <c r="G56" s="3">
        <v>0</v>
      </c>
      <c r="H56" s="3">
        <v>3360</v>
      </c>
      <c r="I56" s="3">
        <v>72980</v>
      </c>
      <c r="J56" s="3">
        <v>72980</v>
      </c>
      <c r="K56" s="3">
        <f t="shared" ref="K56:K87" si="5">VLOOKUP($A56,Seventeen,9,)</f>
        <v>71550</v>
      </c>
      <c r="L56" s="3">
        <f t="shared" ref="L56:L87" si="6">VLOOKUP($A56,Seventeen,10,)</f>
        <v>71500</v>
      </c>
    </row>
    <row r="57" spans="1:12" x14ac:dyDescent="0.3">
      <c r="A57" t="s">
        <v>64</v>
      </c>
      <c r="C57" t="s">
        <v>34</v>
      </c>
      <c r="D57" t="s">
        <v>36</v>
      </c>
      <c r="E57" s="3">
        <v>10530</v>
      </c>
      <c r="F57" s="3">
        <v>2530</v>
      </c>
      <c r="G57" s="3">
        <v>0</v>
      </c>
      <c r="H57" s="3">
        <v>630</v>
      </c>
      <c r="I57" s="3">
        <v>13690</v>
      </c>
      <c r="J57" s="3">
        <v>13690</v>
      </c>
      <c r="K57" s="3">
        <f t="shared" si="5"/>
        <v>13430</v>
      </c>
      <c r="L57" s="3">
        <f t="shared" si="6"/>
        <v>13430</v>
      </c>
    </row>
    <row r="58" spans="1:12" x14ac:dyDescent="0.3">
      <c r="A58" t="s">
        <v>65</v>
      </c>
      <c r="C58" t="s">
        <v>34</v>
      </c>
      <c r="D58" t="s">
        <v>36</v>
      </c>
      <c r="E58" s="3">
        <v>12530</v>
      </c>
      <c r="F58" s="3">
        <v>3010</v>
      </c>
      <c r="G58" s="3">
        <v>0</v>
      </c>
      <c r="H58" s="3">
        <v>750</v>
      </c>
      <c r="I58" s="3">
        <v>16290</v>
      </c>
      <c r="J58" s="3">
        <v>16290</v>
      </c>
      <c r="K58" s="3">
        <f t="shared" si="5"/>
        <v>15970</v>
      </c>
      <c r="L58" s="3">
        <f t="shared" si="6"/>
        <v>15970</v>
      </c>
    </row>
    <row r="59" spans="1:12" x14ac:dyDescent="0.3">
      <c r="A59" t="s">
        <v>66</v>
      </c>
      <c r="B59" t="s">
        <v>328</v>
      </c>
      <c r="C59" t="s">
        <v>34</v>
      </c>
      <c r="D59" t="s">
        <v>11</v>
      </c>
      <c r="E59" s="3"/>
      <c r="F59" s="3">
        <v>4680</v>
      </c>
      <c r="G59" s="3">
        <v>0</v>
      </c>
      <c r="H59" s="3">
        <v>1170</v>
      </c>
      <c r="I59" s="3"/>
      <c r="J59" s="3">
        <v>24500</v>
      </c>
      <c r="K59" s="3">
        <f t="shared" si="5"/>
        <v>0</v>
      </c>
      <c r="L59" s="3">
        <f t="shared" si="6"/>
        <v>25000</v>
      </c>
    </row>
    <row r="60" spans="1:12" x14ac:dyDescent="0.3">
      <c r="A60" t="s">
        <v>67</v>
      </c>
      <c r="C60" t="s">
        <v>34</v>
      </c>
      <c r="D60" t="s">
        <v>11</v>
      </c>
      <c r="E60" s="3">
        <v>33480</v>
      </c>
      <c r="F60" s="3">
        <v>8050</v>
      </c>
      <c r="G60" s="3">
        <v>0</v>
      </c>
      <c r="H60" s="3">
        <v>2010</v>
      </c>
      <c r="I60" s="3">
        <v>43540</v>
      </c>
      <c r="J60" s="3">
        <v>43540</v>
      </c>
      <c r="K60" s="3">
        <f t="shared" si="5"/>
        <v>42690</v>
      </c>
      <c r="L60" s="3">
        <f t="shared" si="6"/>
        <v>42690</v>
      </c>
    </row>
    <row r="61" spans="1:12" x14ac:dyDescent="0.3">
      <c r="A61" t="s">
        <v>68</v>
      </c>
      <c r="C61" t="s">
        <v>34</v>
      </c>
      <c r="D61" t="s">
        <v>36</v>
      </c>
      <c r="E61" s="3">
        <v>9550</v>
      </c>
      <c r="F61" s="3">
        <v>2300</v>
      </c>
      <c r="G61" s="3">
        <v>0</v>
      </c>
      <c r="H61" s="3">
        <v>570</v>
      </c>
      <c r="I61" s="3">
        <v>12420</v>
      </c>
      <c r="J61" s="3">
        <v>12420</v>
      </c>
      <c r="K61" s="3">
        <f t="shared" si="5"/>
        <v>12170</v>
      </c>
      <c r="L61" s="3">
        <f t="shared" si="6"/>
        <v>12170</v>
      </c>
    </row>
    <row r="62" spans="1:12" x14ac:dyDescent="0.3">
      <c r="A62" t="s">
        <v>69</v>
      </c>
      <c r="C62" t="s">
        <v>34</v>
      </c>
      <c r="D62" t="s">
        <v>11</v>
      </c>
      <c r="E62" s="3">
        <v>43810</v>
      </c>
      <c r="F62" s="3">
        <v>10540</v>
      </c>
      <c r="G62" s="3">
        <v>0</v>
      </c>
      <c r="H62" s="3">
        <v>2630</v>
      </c>
      <c r="I62" s="3">
        <v>56980</v>
      </c>
      <c r="J62" s="3">
        <v>56980</v>
      </c>
      <c r="K62" s="3">
        <f t="shared" si="5"/>
        <v>55850</v>
      </c>
      <c r="L62" s="3">
        <f t="shared" si="6"/>
        <v>55850</v>
      </c>
    </row>
    <row r="63" spans="1:12" x14ac:dyDescent="0.3">
      <c r="A63" t="s">
        <v>70</v>
      </c>
      <c r="C63" t="s">
        <v>34</v>
      </c>
      <c r="D63" t="s">
        <v>11</v>
      </c>
      <c r="E63" s="3">
        <v>152770</v>
      </c>
      <c r="F63" s="3">
        <v>36750</v>
      </c>
      <c r="G63" s="3">
        <v>0</v>
      </c>
      <c r="H63" s="3">
        <v>9150</v>
      </c>
      <c r="I63" s="3">
        <v>198670</v>
      </c>
      <c r="J63" s="3">
        <v>210900</v>
      </c>
      <c r="K63" s="3">
        <f t="shared" si="5"/>
        <v>176360</v>
      </c>
      <c r="L63" s="3">
        <f t="shared" si="6"/>
        <v>206100</v>
      </c>
    </row>
    <row r="64" spans="1:12" x14ac:dyDescent="0.3">
      <c r="A64" t="s">
        <v>71</v>
      </c>
      <c r="C64" t="s">
        <v>34</v>
      </c>
      <c r="D64" t="s">
        <v>36</v>
      </c>
      <c r="E64" s="3">
        <v>13740</v>
      </c>
      <c r="F64" s="3">
        <v>3310</v>
      </c>
      <c r="G64" s="3">
        <v>0</v>
      </c>
      <c r="H64" s="3">
        <v>820</v>
      </c>
      <c r="I64" s="3">
        <v>17870</v>
      </c>
      <c r="J64" s="3">
        <v>17870</v>
      </c>
      <c r="K64" s="3">
        <f t="shared" si="5"/>
        <v>17520</v>
      </c>
      <c r="L64" s="3">
        <f t="shared" si="6"/>
        <v>17520</v>
      </c>
    </row>
    <row r="65" spans="1:12" x14ac:dyDescent="0.3">
      <c r="A65" t="s">
        <v>72</v>
      </c>
      <c r="C65" t="s">
        <v>34</v>
      </c>
      <c r="D65" t="s">
        <v>11</v>
      </c>
      <c r="E65" s="3">
        <v>36300</v>
      </c>
      <c r="F65" s="3">
        <v>8730</v>
      </c>
      <c r="G65" s="3">
        <v>0</v>
      </c>
      <c r="H65" s="3">
        <v>2180</v>
      </c>
      <c r="I65" s="3">
        <v>47210</v>
      </c>
      <c r="J65" s="3">
        <v>47210</v>
      </c>
      <c r="K65" s="3">
        <f t="shared" si="5"/>
        <v>46280</v>
      </c>
      <c r="L65" s="3">
        <f t="shared" si="6"/>
        <v>46280</v>
      </c>
    </row>
    <row r="66" spans="1:12" x14ac:dyDescent="0.3">
      <c r="A66" t="s">
        <v>73</v>
      </c>
      <c r="C66" t="s">
        <v>34</v>
      </c>
      <c r="D66" t="s">
        <v>13</v>
      </c>
      <c r="E66" s="3">
        <v>9550</v>
      </c>
      <c r="F66" s="3">
        <v>2300</v>
      </c>
      <c r="G66" s="3">
        <v>0</v>
      </c>
      <c r="H66" s="3">
        <v>570</v>
      </c>
      <c r="I66" s="3">
        <v>12420</v>
      </c>
      <c r="J66" s="3">
        <v>12420</v>
      </c>
      <c r="K66" s="3">
        <f t="shared" si="5"/>
        <v>12170</v>
      </c>
      <c r="L66" s="3">
        <f t="shared" si="6"/>
        <v>12170</v>
      </c>
    </row>
    <row r="67" spans="1:12" x14ac:dyDescent="0.3">
      <c r="A67" t="s">
        <v>74</v>
      </c>
      <c r="C67" t="s">
        <v>34</v>
      </c>
      <c r="D67" t="s">
        <v>10</v>
      </c>
      <c r="E67" s="3">
        <v>15040</v>
      </c>
      <c r="F67" s="3">
        <v>3620</v>
      </c>
      <c r="G67" s="3">
        <v>0</v>
      </c>
      <c r="H67" s="3">
        <v>900</v>
      </c>
      <c r="I67" s="3">
        <v>19560</v>
      </c>
      <c r="J67" s="3">
        <v>19560</v>
      </c>
      <c r="K67" s="3">
        <f t="shared" si="5"/>
        <v>19180</v>
      </c>
      <c r="L67" s="3">
        <f t="shared" si="6"/>
        <v>19180</v>
      </c>
    </row>
    <row r="68" spans="1:12" x14ac:dyDescent="0.3">
      <c r="A68" t="s">
        <v>75</v>
      </c>
      <c r="C68" t="s">
        <v>34</v>
      </c>
      <c r="D68" t="s">
        <v>11</v>
      </c>
      <c r="E68" s="3">
        <v>64890</v>
      </c>
      <c r="F68" s="3">
        <v>15610</v>
      </c>
      <c r="G68" s="3">
        <v>0</v>
      </c>
      <c r="H68" s="3">
        <v>3890</v>
      </c>
      <c r="I68" s="3">
        <v>84390</v>
      </c>
      <c r="J68" s="3">
        <v>85696</v>
      </c>
      <c r="K68" s="3">
        <f t="shared" si="5"/>
        <v>82730</v>
      </c>
      <c r="L68" s="3">
        <f t="shared" si="6"/>
        <v>84016</v>
      </c>
    </row>
    <row r="69" spans="1:12" x14ac:dyDescent="0.3">
      <c r="A69" t="s">
        <v>76</v>
      </c>
      <c r="C69" t="s">
        <v>34</v>
      </c>
      <c r="D69" t="s">
        <v>11</v>
      </c>
      <c r="E69" s="3">
        <v>20360</v>
      </c>
      <c r="F69" s="3">
        <v>4900</v>
      </c>
      <c r="G69" s="3">
        <v>0</v>
      </c>
      <c r="H69" s="3">
        <v>1220</v>
      </c>
      <c r="I69" s="3">
        <v>26480</v>
      </c>
      <c r="J69" s="3">
        <v>26480</v>
      </c>
      <c r="K69" s="3">
        <f t="shared" si="5"/>
        <v>25960</v>
      </c>
      <c r="L69" s="3">
        <f t="shared" si="6"/>
        <v>25960</v>
      </c>
    </row>
    <row r="70" spans="1:12" x14ac:dyDescent="0.3">
      <c r="A70" t="s">
        <v>77</v>
      </c>
      <c r="C70" t="s">
        <v>34</v>
      </c>
      <c r="D70" t="s">
        <v>11</v>
      </c>
      <c r="E70" s="3">
        <v>15890</v>
      </c>
      <c r="F70" s="3">
        <v>3820</v>
      </c>
      <c r="G70" s="3">
        <v>0</v>
      </c>
      <c r="H70" s="3">
        <v>950</v>
      </c>
      <c r="I70" s="3">
        <v>20660</v>
      </c>
      <c r="J70" s="3">
        <v>20660</v>
      </c>
      <c r="K70" s="3">
        <f t="shared" si="5"/>
        <v>20260</v>
      </c>
      <c r="L70" s="3">
        <f t="shared" si="6"/>
        <v>20260</v>
      </c>
    </row>
    <row r="71" spans="1:12" x14ac:dyDescent="0.3">
      <c r="A71" t="s">
        <v>78</v>
      </c>
      <c r="C71" t="s">
        <v>34</v>
      </c>
      <c r="D71" t="s">
        <v>11</v>
      </c>
      <c r="E71" s="3">
        <v>2070</v>
      </c>
      <c r="F71" s="3">
        <v>500</v>
      </c>
      <c r="G71" s="3">
        <v>0</v>
      </c>
      <c r="H71" s="3">
        <v>120</v>
      </c>
      <c r="I71" s="3">
        <v>2690</v>
      </c>
      <c r="J71" s="3">
        <v>2690</v>
      </c>
      <c r="K71" s="3">
        <f t="shared" si="5"/>
        <v>2630</v>
      </c>
      <c r="L71" s="3">
        <f t="shared" si="6"/>
        <v>2630</v>
      </c>
    </row>
    <row r="72" spans="1:12" x14ac:dyDescent="0.3">
      <c r="A72" t="s">
        <v>79</v>
      </c>
      <c r="C72" t="s">
        <v>34</v>
      </c>
      <c r="D72" t="s">
        <v>11</v>
      </c>
      <c r="E72" s="3">
        <v>54440</v>
      </c>
      <c r="F72" s="3">
        <v>13100</v>
      </c>
      <c r="G72" s="3">
        <v>0</v>
      </c>
      <c r="H72" s="3">
        <v>3260</v>
      </c>
      <c r="I72" s="3">
        <v>70800</v>
      </c>
      <c r="J72" s="3">
        <v>70800</v>
      </c>
      <c r="K72" s="3">
        <f t="shared" si="5"/>
        <v>69410</v>
      </c>
      <c r="L72" s="3">
        <f t="shared" si="6"/>
        <v>69410</v>
      </c>
    </row>
    <row r="73" spans="1:12" x14ac:dyDescent="0.3">
      <c r="A73" t="s">
        <v>80</v>
      </c>
      <c r="C73" t="s">
        <v>34</v>
      </c>
      <c r="D73" t="s">
        <v>11</v>
      </c>
      <c r="E73" s="3">
        <v>10120</v>
      </c>
      <c r="F73" s="3">
        <v>2430</v>
      </c>
      <c r="G73" s="3">
        <v>0</v>
      </c>
      <c r="H73" s="3">
        <v>610</v>
      </c>
      <c r="I73" s="3">
        <v>13160</v>
      </c>
      <c r="J73" s="3">
        <v>13160</v>
      </c>
      <c r="K73" s="3">
        <f t="shared" si="5"/>
        <v>12910</v>
      </c>
      <c r="L73" s="3">
        <f t="shared" si="6"/>
        <v>12910</v>
      </c>
    </row>
    <row r="74" spans="1:12" x14ac:dyDescent="0.3">
      <c r="A74" t="s">
        <v>83</v>
      </c>
      <c r="C74" t="s">
        <v>84</v>
      </c>
      <c r="D74" t="s">
        <v>85</v>
      </c>
      <c r="E74" s="3">
        <v>27200</v>
      </c>
      <c r="F74" s="3">
        <v>1570</v>
      </c>
      <c r="G74" s="3">
        <v>0</v>
      </c>
      <c r="H74" s="3">
        <v>1650</v>
      </c>
      <c r="I74" s="3">
        <v>30420</v>
      </c>
      <c r="J74" s="3">
        <v>33000</v>
      </c>
      <c r="K74" s="3">
        <f t="shared" si="5"/>
        <v>29760</v>
      </c>
      <c r="L74" s="3">
        <f t="shared" si="6"/>
        <v>29760</v>
      </c>
    </row>
    <row r="75" spans="1:12" x14ac:dyDescent="0.3">
      <c r="A75" t="s">
        <v>86</v>
      </c>
      <c r="C75" t="s">
        <v>84</v>
      </c>
      <c r="D75" t="s">
        <v>13</v>
      </c>
      <c r="E75" s="3">
        <v>13460</v>
      </c>
      <c r="F75" s="3">
        <v>770</v>
      </c>
      <c r="G75" s="3">
        <v>0</v>
      </c>
      <c r="H75" s="3">
        <v>820</v>
      </c>
      <c r="I75" s="3">
        <v>15050</v>
      </c>
      <c r="J75" s="3">
        <v>17350</v>
      </c>
      <c r="K75" s="3">
        <f t="shared" si="5"/>
        <v>14720</v>
      </c>
      <c r="L75" s="3">
        <f t="shared" si="6"/>
        <v>14720</v>
      </c>
    </row>
    <row r="76" spans="1:12" x14ac:dyDescent="0.3">
      <c r="A76" t="s">
        <v>87</v>
      </c>
      <c r="C76" t="s">
        <v>84</v>
      </c>
      <c r="D76" t="s">
        <v>13</v>
      </c>
      <c r="E76" s="3">
        <v>33770</v>
      </c>
      <c r="F76" s="3">
        <v>1940</v>
      </c>
      <c r="G76" s="3">
        <v>0</v>
      </c>
      <c r="H76" s="3">
        <v>2050</v>
      </c>
      <c r="I76" s="3">
        <v>37760</v>
      </c>
      <c r="J76" s="3">
        <v>41500</v>
      </c>
      <c r="K76" s="3">
        <f t="shared" si="5"/>
        <v>36950</v>
      </c>
      <c r="L76" s="3">
        <f t="shared" si="6"/>
        <v>38600</v>
      </c>
    </row>
    <row r="77" spans="1:12" x14ac:dyDescent="0.3">
      <c r="A77" t="s">
        <v>88</v>
      </c>
      <c r="C77" t="s">
        <v>84</v>
      </c>
      <c r="D77" t="s">
        <v>13</v>
      </c>
      <c r="E77" s="3">
        <v>14060</v>
      </c>
      <c r="F77" s="3">
        <v>810</v>
      </c>
      <c r="G77" s="3">
        <v>0</v>
      </c>
      <c r="H77" s="3">
        <v>850</v>
      </c>
      <c r="I77" s="3">
        <v>15720</v>
      </c>
      <c r="J77" s="3">
        <v>17410</v>
      </c>
      <c r="K77" s="3">
        <f t="shared" si="5"/>
        <v>15380</v>
      </c>
      <c r="L77" s="3">
        <f t="shared" si="6"/>
        <v>16070</v>
      </c>
    </row>
    <row r="78" spans="1:12" x14ac:dyDescent="0.3">
      <c r="A78" t="s">
        <v>403</v>
      </c>
      <c r="C78" t="s">
        <v>84</v>
      </c>
      <c r="D78" t="s">
        <v>11</v>
      </c>
      <c r="E78" s="3">
        <v>21420</v>
      </c>
      <c r="F78" s="3">
        <v>1230</v>
      </c>
      <c r="G78" s="3">
        <v>0</v>
      </c>
      <c r="H78" s="3">
        <v>1300</v>
      </c>
      <c r="I78" s="3">
        <v>23950</v>
      </c>
      <c r="J78" s="3">
        <v>23950</v>
      </c>
      <c r="K78" s="3">
        <f t="shared" si="5"/>
        <v>23430</v>
      </c>
      <c r="L78" s="3">
        <f t="shared" si="6"/>
        <v>23430</v>
      </c>
    </row>
    <row r="79" spans="1:12" x14ac:dyDescent="0.3">
      <c r="A79" t="s">
        <v>89</v>
      </c>
      <c r="C79" t="s">
        <v>84</v>
      </c>
      <c r="D79" t="s">
        <v>11</v>
      </c>
      <c r="E79" s="3">
        <v>22890</v>
      </c>
      <c r="F79" s="3">
        <v>1320</v>
      </c>
      <c r="G79" s="3">
        <v>0</v>
      </c>
      <c r="H79" s="3">
        <v>1390</v>
      </c>
      <c r="I79" s="3">
        <v>25600</v>
      </c>
      <c r="J79" s="3">
        <v>30100</v>
      </c>
      <c r="K79" s="3">
        <f t="shared" si="5"/>
        <v>25040</v>
      </c>
      <c r="L79" s="3">
        <f t="shared" si="6"/>
        <v>29500</v>
      </c>
    </row>
    <row r="80" spans="1:12" x14ac:dyDescent="0.3">
      <c r="A80" t="s">
        <v>90</v>
      </c>
      <c r="C80" t="s">
        <v>84</v>
      </c>
      <c r="D80" t="s">
        <v>91</v>
      </c>
      <c r="E80" s="3">
        <v>27950</v>
      </c>
      <c r="F80" s="3">
        <v>1610</v>
      </c>
      <c r="G80" s="3">
        <v>0</v>
      </c>
      <c r="H80" s="3">
        <v>1690</v>
      </c>
      <c r="I80" s="3">
        <v>31250</v>
      </c>
      <c r="J80" s="3">
        <v>34000</v>
      </c>
      <c r="K80" s="3">
        <f t="shared" si="5"/>
        <v>30580</v>
      </c>
      <c r="L80" s="3">
        <f t="shared" si="6"/>
        <v>30580</v>
      </c>
    </row>
    <row r="81" spans="1:12" x14ac:dyDescent="0.3">
      <c r="A81" t="s">
        <v>92</v>
      </c>
      <c r="C81" t="s">
        <v>84</v>
      </c>
      <c r="D81" t="s">
        <v>91</v>
      </c>
      <c r="E81" s="3">
        <v>21110</v>
      </c>
      <c r="F81" s="3">
        <v>1220</v>
      </c>
      <c r="G81" s="3">
        <v>0</v>
      </c>
      <c r="H81" s="3">
        <v>1280</v>
      </c>
      <c r="I81" s="3">
        <v>23610</v>
      </c>
      <c r="J81" s="3">
        <v>23610</v>
      </c>
      <c r="K81" s="3">
        <f t="shared" si="5"/>
        <v>23100</v>
      </c>
      <c r="L81" s="3">
        <f t="shared" si="6"/>
        <v>23100</v>
      </c>
    </row>
    <row r="82" spans="1:12" x14ac:dyDescent="0.3">
      <c r="A82" t="s">
        <v>93</v>
      </c>
      <c r="C82" t="s">
        <v>84</v>
      </c>
      <c r="D82" t="s">
        <v>13</v>
      </c>
      <c r="E82" s="3">
        <v>32300</v>
      </c>
      <c r="F82" s="3">
        <v>1860</v>
      </c>
      <c r="G82" s="3">
        <v>0</v>
      </c>
      <c r="H82" s="3">
        <v>1960</v>
      </c>
      <c r="I82" s="3">
        <v>36120</v>
      </c>
      <c r="J82" s="3">
        <v>36120</v>
      </c>
      <c r="K82" s="3">
        <f t="shared" si="5"/>
        <v>35330</v>
      </c>
      <c r="L82" s="3">
        <f t="shared" si="6"/>
        <v>35330</v>
      </c>
    </row>
    <row r="83" spans="1:12" x14ac:dyDescent="0.3">
      <c r="A83" t="s">
        <v>94</v>
      </c>
      <c r="C83" t="s">
        <v>84</v>
      </c>
      <c r="D83" t="s">
        <v>13</v>
      </c>
      <c r="E83" s="3">
        <v>32390</v>
      </c>
      <c r="F83" s="3">
        <v>1860</v>
      </c>
      <c r="G83" s="3">
        <v>0</v>
      </c>
      <c r="H83" s="3">
        <v>1960</v>
      </c>
      <c r="I83" s="3">
        <v>36210</v>
      </c>
      <c r="J83" s="3">
        <v>36210</v>
      </c>
      <c r="K83" s="3">
        <f t="shared" si="5"/>
        <v>35440</v>
      </c>
      <c r="L83" s="3">
        <f t="shared" si="6"/>
        <v>35440</v>
      </c>
    </row>
    <row r="84" spans="1:12" x14ac:dyDescent="0.3">
      <c r="A84" t="s">
        <v>95</v>
      </c>
      <c r="C84" t="s">
        <v>84</v>
      </c>
      <c r="D84" t="s">
        <v>13</v>
      </c>
      <c r="E84" s="3">
        <v>18970</v>
      </c>
      <c r="F84" s="3">
        <v>1090</v>
      </c>
      <c r="G84" s="3">
        <v>0</v>
      </c>
      <c r="H84" s="3">
        <v>1150</v>
      </c>
      <c r="I84" s="3">
        <v>21210</v>
      </c>
      <c r="J84" s="3">
        <v>21210</v>
      </c>
      <c r="K84" s="3">
        <f t="shared" si="5"/>
        <v>20760</v>
      </c>
      <c r="L84" s="3">
        <f t="shared" si="6"/>
        <v>20760</v>
      </c>
    </row>
    <row r="85" spans="1:12" x14ac:dyDescent="0.3">
      <c r="A85" t="s">
        <v>96</v>
      </c>
      <c r="C85" t="s">
        <v>84</v>
      </c>
      <c r="D85" t="s">
        <v>91</v>
      </c>
      <c r="E85" s="3">
        <v>14700</v>
      </c>
      <c r="F85" s="3">
        <v>850</v>
      </c>
      <c r="G85" s="3">
        <v>0</v>
      </c>
      <c r="H85" s="3">
        <v>890</v>
      </c>
      <c r="I85" s="3">
        <v>16440</v>
      </c>
      <c r="J85" s="3">
        <v>17910</v>
      </c>
      <c r="K85" s="3">
        <f t="shared" si="5"/>
        <v>16090</v>
      </c>
      <c r="L85" s="3">
        <f t="shared" si="6"/>
        <v>16090</v>
      </c>
    </row>
    <row r="86" spans="1:12" x14ac:dyDescent="0.3">
      <c r="A86" t="s">
        <v>97</v>
      </c>
      <c r="C86" t="s">
        <v>84</v>
      </c>
      <c r="D86" t="s">
        <v>91</v>
      </c>
      <c r="E86" s="3">
        <v>17000</v>
      </c>
      <c r="F86" s="3">
        <v>980</v>
      </c>
      <c r="G86" s="3">
        <v>0</v>
      </c>
      <c r="H86" s="3">
        <v>1030</v>
      </c>
      <c r="I86" s="3">
        <v>19010</v>
      </c>
      <c r="J86" s="3">
        <v>22260</v>
      </c>
      <c r="K86" s="3">
        <f t="shared" si="5"/>
        <v>18590</v>
      </c>
      <c r="L86" s="3">
        <f t="shared" si="6"/>
        <v>21490</v>
      </c>
    </row>
    <row r="87" spans="1:12" x14ac:dyDescent="0.3">
      <c r="A87" t="s">
        <v>98</v>
      </c>
      <c r="C87" t="s">
        <v>84</v>
      </c>
      <c r="D87" t="s">
        <v>91</v>
      </c>
      <c r="E87" s="3">
        <v>13570</v>
      </c>
      <c r="F87" s="3">
        <v>780</v>
      </c>
      <c r="G87" s="3">
        <v>0</v>
      </c>
      <c r="H87" s="3">
        <v>820</v>
      </c>
      <c r="I87" s="3">
        <v>15170</v>
      </c>
      <c r="J87" s="3">
        <v>17670</v>
      </c>
      <c r="K87" s="3">
        <f t="shared" si="5"/>
        <v>14850</v>
      </c>
      <c r="L87" s="3">
        <f t="shared" si="6"/>
        <v>17560</v>
      </c>
    </row>
    <row r="88" spans="1:12" x14ac:dyDescent="0.3">
      <c r="A88" t="s">
        <v>333</v>
      </c>
      <c r="C88" t="s">
        <v>84</v>
      </c>
      <c r="D88" t="s">
        <v>85</v>
      </c>
      <c r="E88" s="3">
        <v>37980</v>
      </c>
      <c r="F88" s="3">
        <v>2190</v>
      </c>
      <c r="G88" s="3">
        <v>0</v>
      </c>
      <c r="H88" s="3">
        <v>2300</v>
      </c>
      <c r="I88" s="3">
        <v>42470</v>
      </c>
      <c r="J88" s="3">
        <v>46000</v>
      </c>
      <c r="K88" s="3">
        <f t="shared" ref="K88:K96" si="7">VLOOKUP($A88,Seventeen,9,)</f>
        <v>41560</v>
      </c>
      <c r="L88" s="3">
        <f t="shared" ref="L88:L96" si="8">VLOOKUP($A88,Seventeen,10,)</f>
        <v>41560</v>
      </c>
    </row>
    <row r="89" spans="1:12" x14ac:dyDescent="0.3">
      <c r="A89" t="s">
        <v>99</v>
      </c>
      <c r="C89" t="s">
        <v>84</v>
      </c>
      <c r="D89" t="s">
        <v>91</v>
      </c>
      <c r="E89" s="3">
        <v>32030</v>
      </c>
      <c r="F89" s="3">
        <v>1840</v>
      </c>
      <c r="G89" s="3">
        <v>0</v>
      </c>
      <c r="H89" s="3">
        <v>1940</v>
      </c>
      <c r="I89" s="3">
        <v>35810</v>
      </c>
      <c r="J89" s="3">
        <v>35810</v>
      </c>
      <c r="K89" s="3">
        <f t="shared" si="7"/>
        <v>35050</v>
      </c>
      <c r="L89" s="3">
        <f t="shared" si="8"/>
        <v>35050</v>
      </c>
    </row>
    <row r="90" spans="1:12" x14ac:dyDescent="0.3">
      <c r="A90" t="s">
        <v>100</v>
      </c>
      <c r="C90" t="s">
        <v>84</v>
      </c>
      <c r="D90" t="s">
        <v>91</v>
      </c>
      <c r="E90" s="3">
        <v>12620</v>
      </c>
      <c r="F90" s="3">
        <v>730</v>
      </c>
      <c r="G90" s="3">
        <v>0</v>
      </c>
      <c r="H90" s="3">
        <v>760</v>
      </c>
      <c r="I90" s="3">
        <v>14110</v>
      </c>
      <c r="J90" s="3">
        <v>16610</v>
      </c>
      <c r="K90" s="3">
        <f t="shared" si="7"/>
        <v>13800</v>
      </c>
      <c r="L90" s="3">
        <f t="shared" si="8"/>
        <v>14700</v>
      </c>
    </row>
    <row r="91" spans="1:12" x14ac:dyDescent="0.3">
      <c r="A91" t="s">
        <v>101</v>
      </c>
      <c r="C91" t="s">
        <v>84</v>
      </c>
      <c r="D91" t="s">
        <v>91</v>
      </c>
      <c r="E91" s="3">
        <v>15280</v>
      </c>
      <c r="F91" s="3">
        <v>880</v>
      </c>
      <c r="G91" s="3">
        <v>0</v>
      </c>
      <c r="H91" s="3">
        <v>930</v>
      </c>
      <c r="I91" s="3">
        <v>17090</v>
      </c>
      <c r="J91" s="3">
        <v>20090</v>
      </c>
      <c r="K91" s="3">
        <f t="shared" si="7"/>
        <v>16720</v>
      </c>
      <c r="L91" s="3">
        <f t="shared" si="8"/>
        <v>16720</v>
      </c>
    </row>
    <row r="92" spans="1:12" x14ac:dyDescent="0.3">
      <c r="A92" t="s">
        <v>102</v>
      </c>
      <c r="C92" t="s">
        <v>84</v>
      </c>
      <c r="D92" t="s">
        <v>85</v>
      </c>
      <c r="E92" s="3">
        <v>12880</v>
      </c>
      <c r="F92" s="3">
        <v>740</v>
      </c>
      <c r="G92" s="3">
        <v>0</v>
      </c>
      <c r="H92" s="3">
        <v>780</v>
      </c>
      <c r="I92" s="3">
        <v>14400</v>
      </c>
      <c r="J92" s="3">
        <v>14400</v>
      </c>
      <c r="K92" s="3">
        <f t="shared" si="7"/>
        <v>14100</v>
      </c>
      <c r="L92" s="3">
        <f t="shared" si="8"/>
        <v>14100</v>
      </c>
    </row>
    <row r="93" spans="1:12" x14ac:dyDescent="0.3">
      <c r="A93" t="s">
        <v>103</v>
      </c>
      <c r="C93" t="s">
        <v>84</v>
      </c>
      <c r="D93" t="s">
        <v>85</v>
      </c>
      <c r="E93" s="3">
        <v>26770</v>
      </c>
      <c r="F93" s="3">
        <v>1540</v>
      </c>
      <c r="G93" s="3">
        <v>0</v>
      </c>
      <c r="H93" s="3">
        <v>1620</v>
      </c>
      <c r="I93" s="3">
        <v>29930</v>
      </c>
      <c r="J93" s="3">
        <v>31000</v>
      </c>
      <c r="K93" s="3">
        <f t="shared" si="7"/>
        <v>29290</v>
      </c>
      <c r="L93" s="3">
        <f t="shared" si="8"/>
        <v>29290</v>
      </c>
    </row>
    <row r="94" spans="1:12" x14ac:dyDescent="0.3">
      <c r="A94" t="s">
        <v>104</v>
      </c>
      <c r="C94" t="s">
        <v>84</v>
      </c>
      <c r="D94" t="s">
        <v>85</v>
      </c>
      <c r="E94" s="3">
        <v>13180</v>
      </c>
      <c r="F94" s="3">
        <v>760</v>
      </c>
      <c r="G94" s="3">
        <v>0</v>
      </c>
      <c r="H94" s="3">
        <v>800</v>
      </c>
      <c r="I94" s="3">
        <v>14740</v>
      </c>
      <c r="J94" s="3">
        <v>14740</v>
      </c>
      <c r="K94" s="3">
        <f t="shared" si="7"/>
        <v>14430</v>
      </c>
      <c r="L94" s="3">
        <f t="shared" si="8"/>
        <v>14430</v>
      </c>
    </row>
    <row r="95" spans="1:12" x14ac:dyDescent="0.3">
      <c r="A95" t="s">
        <v>105</v>
      </c>
      <c r="C95" t="s">
        <v>106</v>
      </c>
      <c r="D95" t="s">
        <v>11</v>
      </c>
      <c r="E95" s="3">
        <v>2500</v>
      </c>
      <c r="F95" s="3">
        <v>240</v>
      </c>
      <c r="G95" s="3">
        <v>0</v>
      </c>
      <c r="H95" s="3">
        <v>160</v>
      </c>
      <c r="I95" s="3">
        <v>2900</v>
      </c>
      <c r="J95" s="3">
        <v>2900</v>
      </c>
      <c r="K95" s="3">
        <f t="shared" si="7"/>
        <v>2810</v>
      </c>
      <c r="L95" s="3">
        <f t="shared" si="8"/>
        <v>2810</v>
      </c>
    </row>
    <row r="96" spans="1:12" x14ac:dyDescent="0.3">
      <c r="A96" t="s">
        <v>107</v>
      </c>
      <c r="B96" t="s">
        <v>327</v>
      </c>
      <c r="C96" t="s">
        <v>106</v>
      </c>
      <c r="D96" t="s">
        <v>108</v>
      </c>
      <c r="E96" s="3">
        <v>245000</v>
      </c>
      <c r="F96" s="3">
        <v>23760</v>
      </c>
      <c r="G96" s="3">
        <v>130570</v>
      </c>
      <c r="H96" s="3">
        <v>15380</v>
      </c>
      <c r="I96" s="3">
        <v>414710</v>
      </c>
      <c r="J96" s="3">
        <v>429647</v>
      </c>
      <c r="K96" s="3">
        <f t="shared" si="7"/>
        <v>375350</v>
      </c>
      <c r="L96" s="3">
        <f t="shared" si="8"/>
        <v>417330</v>
      </c>
    </row>
    <row r="97" spans="1:12" x14ac:dyDescent="0.3">
      <c r="A97" t="s">
        <v>345</v>
      </c>
      <c r="C97" t="s">
        <v>106</v>
      </c>
      <c r="D97" t="s">
        <v>108</v>
      </c>
      <c r="E97" s="3"/>
      <c r="F97" s="3"/>
      <c r="G97" s="3"/>
      <c r="H97" s="3"/>
      <c r="I97" s="3"/>
      <c r="J97" s="3">
        <v>8600</v>
      </c>
      <c r="K97" s="3"/>
      <c r="L97" s="3"/>
    </row>
    <row r="98" spans="1:12" x14ac:dyDescent="0.3">
      <c r="A98" t="s">
        <v>109</v>
      </c>
      <c r="C98" t="s">
        <v>106</v>
      </c>
      <c r="D98" t="s">
        <v>108</v>
      </c>
      <c r="E98" s="3">
        <v>17200</v>
      </c>
      <c r="F98" s="3">
        <v>1670</v>
      </c>
      <c r="G98" s="3">
        <v>5050</v>
      </c>
      <c r="H98" s="3">
        <v>1080</v>
      </c>
      <c r="I98" s="3">
        <v>25000</v>
      </c>
      <c r="J98" s="3">
        <v>29400</v>
      </c>
      <c r="K98" s="3">
        <f>VLOOKUP($A98,Seventeen,9,)</f>
        <v>24000</v>
      </c>
      <c r="L98" s="3">
        <f>VLOOKUP($A98,Seventeen,10,)</f>
        <v>28800</v>
      </c>
    </row>
    <row r="99" spans="1:12" x14ac:dyDescent="0.3">
      <c r="A99" t="s">
        <v>110</v>
      </c>
      <c r="B99" t="s">
        <v>327</v>
      </c>
      <c r="C99" t="s">
        <v>106</v>
      </c>
      <c r="D99" t="s">
        <v>11</v>
      </c>
      <c r="E99" s="3">
        <v>219600</v>
      </c>
      <c r="F99" s="3">
        <v>21300</v>
      </c>
      <c r="G99" s="3">
        <v>131150</v>
      </c>
      <c r="H99" s="3">
        <v>13790</v>
      </c>
      <c r="I99" s="3">
        <v>385840</v>
      </c>
      <c r="J99" s="3">
        <v>385840</v>
      </c>
      <c r="K99" s="3">
        <f>VLOOKUP($A99,Seventeen,9,)</f>
        <v>379270</v>
      </c>
      <c r="L99" s="3">
        <f>VLOOKUP($A99,Seventeen,10,)</f>
        <v>387000</v>
      </c>
    </row>
    <row r="100" spans="1:12" x14ac:dyDescent="0.3">
      <c r="A100" t="s">
        <v>346</v>
      </c>
      <c r="C100" t="s">
        <v>106</v>
      </c>
      <c r="D100" t="s">
        <v>11</v>
      </c>
      <c r="E100" s="3"/>
      <c r="F100" s="3"/>
      <c r="G100" s="3"/>
      <c r="H100" s="3"/>
      <c r="I100" s="3"/>
      <c r="J100" s="3">
        <v>7750</v>
      </c>
      <c r="K100" s="3"/>
      <c r="L100" s="3"/>
    </row>
    <row r="101" spans="1:12" x14ac:dyDescent="0.3">
      <c r="A101" t="s">
        <v>111</v>
      </c>
      <c r="C101" t="s">
        <v>106</v>
      </c>
      <c r="D101" t="s">
        <v>11</v>
      </c>
      <c r="E101" s="3">
        <v>17200</v>
      </c>
      <c r="F101" s="3">
        <v>1670</v>
      </c>
      <c r="G101" s="3">
        <v>5050</v>
      </c>
      <c r="H101" s="3">
        <v>1080</v>
      </c>
      <c r="I101" s="3">
        <v>25000</v>
      </c>
      <c r="J101" s="3">
        <v>25000</v>
      </c>
      <c r="K101" s="3">
        <f>VLOOKUP($A101,Seventeen,9,)</f>
        <v>24000</v>
      </c>
      <c r="L101" s="3">
        <f>VLOOKUP($A101,Seventeen,10,)</f>
        <v>24000</v>
      </c>
    </row>
    <row r="102" spans="1:12" x14ac:dyDescent="0.3">
      <c r="A102" t="s">
        <v>112</v>
      </c>
      <c r="B102" t="s">
        <v>327</v>
      </c>
      <c r="C102" t="s">
        <v>106</v>
      </c>
      <c r="D102" t="s">
        <v>11</v>
      </c>
      <c r="E102" s="3">
        <v>148230</v>
      </c>
      <c r="F102" s="3">
        <v>14370</v>
      </c>
      <c r="G102" s="3">
        <v>73280</v>
      </c>
      <c r="H102" s="3">
        <v>9310</v>
      </c>
      <c r="I102" s="3">
        <v>245190</v>
      </c>
      <c r="J102" s="3">
        <v>245190</v>
      </c>
      <c r="K102" s="3">
        <f>VLOOKUP($A102,Seventeen,9,)</f>
        <v>240760</v>
      </c>
      <c r="L102" s="3">
        <f>VLOOKUP($A102,Seventeen,10,)</f>
        <v>246750</v>
      </c>
    </row>
    <row r="103" spans="1:12" x14ac:dyDescent="0.3">
      <c r="A103" t="s">
        <v>347</v>
      </c>
      <c r="C103" t="s">
        <v>106</v>
      </c>
      <c r="D103" t="s">
        <v>11</v>
      </c>
      <c r="E103" s="3"/>
      <c r="F103" s="3"/>
      <c r="G103" s="3"/>
      <c r="H103" s="3"/>
      <c r="I103" s="3"/>
      <c r="J103" s="3">
        <v>6000</v>
      </c>
      <c r="K103" s="3"/>
      <c r="L103" s="3"/>
    </row>
    <row r="104" spans="1:12" x14ac:dyDescent="0.3">
      <c r="A104" t="s">
        <v>113</v>
      </c>
      <c r="C104" t="s">
        <v>106</v>
      </c>
      <c r="D104" t="s">
        <v>11</v>
      </c>
      <c r="E104" s="3">
        <v>17200</v>
      </c>
      <c r="F104" s="3">
        <v>1670</v>
      </c>
      <c r="G104" s="3">
        <v>5050</v>
      </c>
      <c r="H104" s="3">
        <v>1080</v>
      </c>
      <c r="I104" s="3">
        <v>25000</v>
      </c>
      <c r="J104" s="3">
        <v>25000</v>
      </c>
      <c r="K104" s="3">
        <f>VLOOKUP($A104,Seventeen,9,)</f>
        <v>24000</v>
      </c>
      <c r="L104" s="3">
        <f>VLOOKUP($A104,Seventeen,10,)</f>
        <v>24000</v>
      </c>
    </row>
    <row r="105" spans="1:12" x14ac:dyDescent="0.3">
      <c r="A105" t="s">
        <v>115</v>
      </c>
      <c r="B105" t="s">
        <v>327</v>
      </c>
      <c r="C105" t="s">
        <v>106</v>
      </c>
      <c r="D105" t="s">
        <v>11</v>
      </c>
      <c r="E105" s="3">
        <v>159920</v>
      </c>
      <c r="F105" s="3">
        <v>15510</v>
      </c>
      <c r="G105" s="3">
        <v>69080</v>
      </c>
      <c r="H105" s="3">
        <v>10040</v>
      </c>
      <c r="I105" s="3">
        <v>254550</v>
      </c>
      <c r="J105" s="3">
        <v>254550</v>
      </c>
      <c r="K105" s="3">
        <f>VLOOKUP($A105,Seventeen,9,)</f>
        <v>249760</v>
      </c>
      <c r="L105" s="3">
        <f>VLOOKUP($A105,Seventeen,10,)</f>
        <v>255454</v>
      </c>
    </row>
    <row r="106" spans="1:12" x14ac:dyDescent="0.3">
      <c r="A106" t="s">
        <v>348</v>
      </c>
      <c r="C106" t="s">
        <v>106</v>
      </c>
      <c r="D106" t="s">
        <v>11</v>
      </c>
      <c r="E106" s="3"/>
      <c r="F106" s="3"/>
      <c r="G106" s="3"/>
      <c r="H106" s="3"/>
      <c r="I106" s="3"/>
      <c r="J106" s="3">
        <v>3500</v>
      </c>
      <c r="K106" s="3"/>
      <c r="L106" s="3"/>
    </row>
    <row r="107" spans="1:12" x14ac:dyDescent="0.3">
      <c r="A107" t="s">
        <v>290</v>
      </c>
      <c r="C107" t="s">
        <v>106</v>
      </c>
      <c r="D107" t="s">
        <v>11</v>
      </c>
      <c r="E107" s="3">
        <v>17200</v>
      </c>
      <c r="F107" s="3">
        <v>1670</v>
      </c>
      <c r="G107" s="3">
        <v>5050</v>
      </c>
      <c r="H107" s="3">
        <v>1080</v>
      </c>
      <c r="I107" s="3">
        <v>25000</v>
      </c>
      <c r="J107" s="3">
        <v>25500</v>
      </c>
      <c r="K107" s="3">
        <f>VLOOKUP($A107,Seventeen,9,)</f>
        <v>24000</v>
      </c>
      <c r="L107" s="3">
        <f>VLOOKUP($A107,Seventeen,10,)</f>
        <v>24000</v>
      </c>
    </row>
    <row r="108" spans="1:12" x14ac:dyDescent="0.3">
      <c r="A108" t="s">
        <v>116</v>
      </c>
      <c r="C108" t="s">
        <v>106</v>
      </c>
      <c r="D108" t="s">
        <v>36</v>
      </c>
      <c r="E108" s="3">
        <v>6280</v>
      </c>
      <c r="F108" s="3">
        <v>610</v>
      </c>
      <c r="G108" s="3">
        <v>0</v>
      </c>
      <c r="H108" s="3">
        <v>390</v>
      </c>
      <c r="I108" s="3">
        <v>7280</v>
      </c>
      <c r="J108" s="3">
        <v>7280</v>
      </c>
      <c r="K108" s="3">
        <f>VLOOKUP($A108,Seventeen,9,)</f>
        <v>7080</v>
      </c>
      <c r="L108" s="3">
        <f>VLOOKUP($A108,Seventeen,10,)</f>
        <v>7080</v>
      </c>
    </row>
    <row r="109" spans="1:12" x14ac:dyDescent="0.3">
      <c r="A109" t="s">
        <v>117</v>
      </c>
      <c r="C109" t="s">
        <v>106</v>
      </c>
      <c r="D109" t="s">
        <v>11</v>
      </c>
      <c r="E109" s="3">
        <v>6280</v>
      </c>
      <c r="F109" s="3">
        <v>610</v>
      </c>
      <c r="G109" s="3">
        <v>0</v>
      </c>
      <c r="H109" s="3">
        <v>390</v>
      </c>
      <c r="I109" s="3">
        <v>7280</v>
      </c>
      <c r="J109" s="3">
        <v>7280</v>
      </c>
      <c r="K109" s="3">
        <f>VLOOKUP($A109,Seventeen,9,)</f>
        <v>7080</v>
      </c>
      <c r="L109" s="3">
        <f>VLOOKUP($A109,Seventeen,10,)</f>
        <v>7080</v>
      </c>
    </row>
    <row r="110" spans="1:12" x14ac:dyDescent="0.3">
      <c r="A110" t="s">
        <v>118</v>
      </c>
      <c r="B110" t="s">
        <v>327</v>
      </c>
      <c r="C110" t="s">
        <v>106</v>
      </c>
      <c r="D110" t="s">
        <v>13</v>
      </c>
      <c r="E110" s="3">
        <v>306500</v>
      </c>
      <c r="F110" s="3">
        <v>29720</v>
      </c>
      <c r="G110" s="3">
        <v>216930</v>
      </c>
      <c r="H110" s="3">
        <v>19240</v>
      </c>
      <c r="I110" s="3">
        <v>572390</v>
      </c>
      <c r="J110" s="3">
        <v>613190</v>
      </c>
      <c r="K110" s="3">
        <f>VLOOKUP($A110,Seventeen,9,)</f>
        <v>563230</v>
      </c>
      <c r="L110" s="3">
        <f>VLOOKUP($A110,Seventeen,10,)</f>
        <v>605710</v>
      </c>
    </row>
    <row r="111" spans="1:12" x14ac:dyDescent="0.3">
      <c r="A111" t="s">
        <v>349</v>
      </c>
      <c r="C111" t="s">
        <v>106</v>
      </c>
      <c r="D111" t="s">
        <v>13</v>
      </c>
      <c r="E111" s="3"/>
      <c r="F111" s="3"/>
      <c r="G111" s="3"/>
      <c r="H111" s="3"/>
      <c r="I111" s="3"/>
      <c r="J111" s="3">
        <v>7800</v>
      </c>
      <c r="K111" s="3"/>
      <c r="L111" s="3"/>
    </row>
    <row r="112" spans="1:12" x14ac:dyDescent="0.3">
      <c r="A112" t="s">
        <v>119</v>
      </c>
      <c r="C112" t="s">
        <v>106</v>
      </c>
      <c r="D112" t="s">
        <v>11</v>
      </c>
      <c r="E112" s="3">
        <v>17200</v>
      </c>
      <c r="F112" s="3">
        <v>1670</v>
      </c>
      <c r="G112" s="3">
        <v>5050</v>
      </c>
      <c r="H112" s="3">
        <v>1080</v>
      </c>
      <c r="I112" s="3">
        <v>25000</v>
      </c>
      <c r="J112" s="3">
        <v>25000</v>
      </c>
      <c r="K112" s="3">
        <f t="shared" ref="K112:K117" si="9">VLOOKUP($A112,Seventeen,9,)</f>
        <v>24000</v>
      </c>
      <c r="L112" s="3">
        <f t="shared" ref="L112:L117" si="10">VLOOKUP($A112,Seventeen,10,)</f>
        <v>24000</v>
      </c>
    </row>
    <row r="113" spans="1:12" x14ac:dyDescent="0.3">
      <c r="A113" t="s">
        <v>120</v>
      </c>
      <c r="B113" t="s">
        <v>327</v>
      </c>
      <c r="C113" t="s">
        <v>106</v>
      </c>
      <c r="D113" t="s">
        <v>11</v>
      </c>
      <c r="E113" s="3">
        <v>127380</v>
      </c>
      <c r="F113" s="3">
        <v>12350</v>
      </c>
      <c r="G113" s="3">
        <v>50490</v>
      </c>
      <c r="H113" s="3">
        <v>8000</v>
      </c>
      <c r="I113" s="3">
        <v>198220</v>
      </c>
      <c r="J113" s="3">
        <v>198220</v>
      </c>
      <c r="K113" s="3">
        <f t="shared" si="9"/>
        <v>194420</v>
      </c>
      <c r="L113" s="3">
        <f t="shared" si="10"/>
        <v>199840</v>
      </c>
    </row>
    <row r="114" spans="1:12" x14ac:dyDescent="0.3">
      <c r="A114" t="s">
        <v>121</v>
      </c>
      <c r="C114" t="s">
        <v>106</v>
      </c>
      <c r="D114" t="s">
        <v>11</v>
      </c>
      <c r="E114" s="3">
        <v>1410</v>
      </c>
      <c r="F114" s="3">
        <v>140</v>
      </c>
      <c r="G114" s="3">
        <v>0</v>
      </c>
      <c r="H114" s="3">
        <v>90</v>
      </c>
      <c r="I114" s="3">
        <v>1640</v>
      </c>
      <c r="J114" s="3">
        <v>1804</v>
      </c>
      <c r="K114" s="3">
        <f t="shared" si="9"/>
        <v>1590</v>
      </c>
      <c r="L114" s="3">
        <f t="shared" si="10"/>
        <v>1749</v>
      </c>
    </row>
    <row r="115" spans="1:12" x14ac:dyDescent="0.3">
      <c r="A115" t="s">
        <v>122</v>
      </c>
      <c r="C115" t="s">
        <v>106</v>
      </c>
      <c r="D115" t="s">
        <v>11</v>
      </c>
      <c r="E115" s="3">
        <v>1620</v>
      </c>
      <c r="F115" s="3">
        <v>160</v>
      </c>
      <c r="G115" s="3">
        <v>0</v>
      </c>
      <c r="H115" s="3">
        <v>100</v>
      </c>
      <c r="I115" s="3">
        <v>1880</v>
      </c>
      <c r="J115" s="3">
        <v>1880</v>
      </c>
      <c r="K115" s="3">
        <f t="shared" si="9"/>
        <v>1820</v>
      </c>
      <c r="L115" s="3">
        <f t="shared" si="10"/>
        <v>1820</v>
      </c>
    </row>
    <row r="116" spans="1:12" x14ac:dyDescent="0.3">
      <c r="A116" t="s">
        <v>123</v>
      </c>
      <c r="B116" t="s">
        <v>327</v>
      </c>
      <c r="C116" t="s">
        <v>106</v>
      </c>
      <c r="D116" t="s">
        <v>11</v>
      </c>
      <c r="E116" s="3">
        <v>131820</v>
      </c>
      <c r="F116" s="3">
        <v>12780</v>
      </c>
      <c r="G116" s="3">
        <v>45610</v>
      </c>
      <c r="H116" s="3">
        <v>8280</v>
      </c>
      <c r="I116" s="3">
        <v>198490</v>
      </c>
      <c r="J116" s="3">
        <v>198490</v>
      </c>
      <c r="K116" s="3">
        <f t="shared" si="9"/>
        <v>194550</v>
      </c>
      <c r="L116" s="3">
        <f t="shared" si="10"/>
        <v>194550</v>
      </c>
    </row>
    <row r="117" spans="1:12" x14ac:dyDescent="0.3">
      <c r="A117" t="s">
        <v>124</v>
      </c>
      <c r="B117" t="s">
        <v>327</v>
      </c>
      <c r="C117" t="s">
        <v>106</v>
      </c>
      <c r="D117" t="s">
        <v>10</v>
      </c>
      <c r="E117" s="3">
        <v>196950</v>
      </c>
      <c r="F117" s="3">
        <v>19100</v>
      </c>
      <c r="G117" s="3">
        <v>95930</v>
      </c>
      <c r="H117" s="3">
        <v>12360</v>
      </c>
      <c r="I117" s="3">
        <v>324340</v>
      </c>
      <c r="J117" s="3">
        <v>324340</v>
      </c>
      <c r="K117" s="3">
        <f t="shared" si="9"/>
        <v>318460</v>
      </c>
      <c r="L117" s="3">
        <f t="shared" si="10"/>
        <v>318450</v>
      </c>
    </row>
    <row r="118" spans="1:12" x14ac:dyDescent="0.3">
      <c r="A118" t="s">
        <v>350</v>
      </c>
      <c r="C118" t="s">
        <v>106</v>
      </c>
      <c r="D118" t="s">
        <v>10</v>
      </c>
      <c r="E118" s="3"/>
      <c r="F118" s="3"/>
      <c r="G118" s="3"/>
      <c r="H118" s="3"/>
      <c r="I118" s="3"/>
      <c r="J118" s="3">
        <v>0</v>
      </c>
      <c r="K118" s="3"/>
      <c r="L118" s="3"/>
    </row>
    <row r="119" spans="1:12" x14ac:dyDescent="0.3">
      <c r="A119" t="s">
        <v>125</v>
      </c>
      <c r="C119" t="s">
        <v>106</v>
      </c>
      <c r="D119" t="s">
        <v>10</v>
      </c>
      <c r="E119" s="3">
        <v>17200</v>
      </c>
      <c r="F119" s="3">
        <v>1670</v>
      </c>
      <c r="G119" s="3">
        <v>5050</v>
      </c>
      <c r="H119" s="3">
        <v>1080</v>
      </c>
      <c r="I119" s="3">
        <v>25000</v>
      </c>
      <c r="J119" s="3">
        <v>25000</v>
      </c>
      <c r="K119" s="3">
        <f>VLOOKUP($A119,Seventeen,9,)</f>
        <v>24000</v>
      </c>
      <c r="L119" s="3">
        <f>VLOOKUP($A119,Seventeen,10,)</f>
        <v>24000</v>
      </c>
    </row>
    <row r="120" spans="1:12" x14ac:dyDescent="0.3">
      <c r="A120" t="s">
        <v>291</v>
      </c>
      <c r="C120" t="s">
        <v>106</v>
      </c>
      <c r="D120" t="s">
        <v>10</v>
      </c>
      <c r="E120" s="3">
        <v>21630</v>
      </c>
      <c r="F120" s="3">
        <v>2100</v>
      </c>
      <c r="G120" s="3">
        <v>0</v>
      </c>
      <c r="H120" s="3">
        <v>1360</v>
      </c>
      <c r="I120" s="3">
        <v>25090</v>
      </c>
      <c r="J120" s="3">
        <v>25090</v>
      </c>
      <c r="K120" s="3">
        <f>VLOOKUP($A120,Seventeen,9,)</f>
        <v>24360</v>
      </c>
      <c r="L120" s="3">
        <f>VLOOKUP($A120,Seventeen,10,)</f>
        <v>24360</v>
      </c>
    </row>
    <row r="121" spans="1:12" x14ac:dyDescent="0.3">
      <c r="A121" t="s">
        <v>126</v>
      </c>
      <c r="C121" t="s">
        <v>106</v>
      </c>
      <c r="D121" t="s">
        <v>11</v>
      </c>
      <c r="E121" s="3">
        <v>6310</v>
      </c>
      <c r="F121" s="3">
        <v>610</v>
      </c>
      <c r="G121" s="3">
        <v>0</v>
      </c>
      <c r="H121" s="3">
        <v>400</v>
      </c>
      <c r="I121" s="3">
        <v>7320</v>
      </c>
      <c r="J121" s="3">
        <v>7320</v>
      </c>
      <c r="K121" s="3">
        <f>VLOOKUP($A121,Seventeen,9,)</f>
        <v>7110</v>
      </c>
      <c r="L121" s="3">
        <f>VLOOKUP($A121,Seventeen,10,)</f>
        <v>7110</v>
      </c>
    </row>
    <row r="122" spans="1:12" x14ac:dyDescent="0.3">
      <c r="A122" t="s">
        <v>127</v>
      </c>
      <c r="B122" t="s">
        <v>327</v>
      </c>
      <c r="C122" t="s">
        <v>106</v>
      </c>
      <c r="D122" t="s">
        <v>11</v>
      </c>
      <c r="E122" s="3">
        <v>214160</v>
      </c>
      <c r="F122" s="3">
        <v>20770</v>
      </c>
      <c r="G122" s="3">
        <v>100620</v>
      </c>
      <c r="H122" s="3">
        <v>13450</v>
      </c>
      <c r="I122" s="3">
        <v>349000</v>
      </c>
      <c r="J122" s="3">
        <v>349000</v>
      </c>
      <c r="K122" s="3">
        <f>VLOOKUP($A122,Seventeen,9,)</f>
        <v>342580</v>
      </c>
      <c r="L122" s="3">
        <f>VLOOKUP($A122,Seventeen,10,)</f>
        <v>347170</v>
      </c>
    </row>
    <row r="123" spans="1:12" x14ac:dyDescent="0.3">
      <c r="A123" t="s">
        <v>351</v>
      </c>
      <c r="C123" t="s">
        <v>106</v>
      </c>
      <c r="D123" t="s">
        <v>11</v>
      </c>
      <c r="E123" s="3"/>
      <c r="F123" s="3"/>
      <c r="G123" s="3"/>
      <c r="H123" s="3"/>
      <c r="I123" s="3"/>
      <c r="J123" s="3">
        <v>4690</v>
      </c>
      <c r="K123" s="3"/>
      <c r="L123" s="3"/>
    </row>
    <row r="124" spans="1:12" x14ac:dyDescent="0.3">
      <c r="A124" t="s">
        <v>128</v>
      </c>
      <c r="C124" t="s">
        <v>106</v>
      </c>
      <c r="D124" t="s">
        <v>11</v>
      </c>
      <c r="E124" s="3">
        <v>17200</v>
      </c>
      <c r="F124" s="3">
        <v>1670</v>
      </c>
      <c r="G124" s="3">
        <v>5050</v>
      </c>
      <c r="H124" s="3">
        <v>1080</v>
      </c>
      <c r="I124" s="3">
        <v>25000</v>
      </c>
      <c r="J124" s="3">
        <v>25000</v>
      </c>
      <c r="K124" s="3">
        <f>VLOOKUP($A124,Seventeen,9,)</f>
        <v>24000</v>
      </c>
      <c r="L124" s="3">
        <f>VLOOKUP($A124,Seventeen,10,)</f>
        <v>24000</v>
      </c>
    </row>
    <row r="125" spans="1:12" x14ac:dyDescent="0.3">
      <c r="A125" t="s">
        <v>129</v>
      </c>
      <c r="B125" t="s">
        <v>327</v>
      </c>
      <c r="C125" t="s">
        <v>106</v>
      </c>
      <c r="D125" t="s">
        <v>36</v>
      </c>
      <c r="E125" s="3">
        <v>170830</v>
      </c>
      <c r="F125" s="3">
        <v>16570</v>
      </c>
      <c r="G125" s="3">
        <v>81240</v>
      </c>
      <c r="H125" s="3">
        <v>10720</v>
      </c>
      <c r="I125" s="3">
        <v>279360</v>
      </c>
      <c r="J125" s="3">
        <v>296360</v>
      </c>
      <c r="K125" s="3">
        <f>VLOOKUP($A125,Seventeen,9,)</f>
        <v>274240</v>
      </c>
      <c r="L125" s="3">
        <f>VLOOKUP($A125,Seventeen,10,)</f>
        <v>276030</v>
      </c>
    </row>
    <row r="126" spans="1:12" x14ac:dyDescent="0.3">
      <c r="A126" t="s">
        <v>352</v>
      </c>
      <c r="C126" t="s">
        <v>106</v>
      </c>
      <c r="D126" t="s">
        <v>36</v>
      </c>
      <c r="E126" s="3"/>
      <c r="F126" s="3"/>
      <c r="G126" s="3"/>
      <c r="H126" s="3"/>
      <c r="I126" s="3"/>
      <c r="J126" s="3">
        <v>1800</v>
      </c>
      <c r="K126" s="3"/>
      <c r="L126" s="3"/>
    </row>
    <row r="127" spans="1:12" x14ac:dyDescent="0.3">
      <c r="A127" t="s">
        <v>130</v>
      </c>
      <c r="C127" t="s">
        <v>106</v>
      </c>
      <c r="D127" t="s">
        <v>36</v>
      </c>
      <c r="E127" s="3">
        <v>17200</v>
      </c>
      <c r="F127" s="3">
        <v>1670</v>
      </c>
      <c r="G127" s="3">
        <v>5050</v>
      </c>
      <c r="H127" s="3">
        <v>1080</v>
      </c>
      <c r="I127" s="3">
        <v>25000</v>
      </c>
      <c r="J127" s="3">
        <v>25000</v>
      </c>
      <c r="K127" s="3">
        <f>VLOOKUP($A127,Seventeen,9,)</f>
        <v>24000</v>
      </c>
      <c r="L127" s="3">
        <f>VLOOKUP($A127,Seventeen,10,)</f>
        <v>24000</v>
      </c>
    </row>
    <row r="128" spans="1:12" x14ac:dyDescent="0.3">
      <c r="A128" t="s">
        <v>131</v>
      </c>
      <c r="B128" t="s">
        <v>327</v>
      </c>
      <c r="C128" t="s">
        <v>106</v>
      </c>
      <c r="D128" t="s">
        <v>11</v>
      </c>
      <c r="E128" s="3">
        <v>154100</v>
      </c>
      <c r="F128" s="3">
        <v>14940</v>
      </c>
      <c r="G128" s="3">
        <v>72480</v>
      </c>
      <c r="H128" s="3">
        <v>9670</v>
      </c>
      <c r="I128" s="3">
        <v>251190</v>
      </c>
      <c r="J128" s="3">
        <v>251190</v>
      </c>
      <c r="K128" s="3">
        <f>VLOOKUP($A128,Seventeen,9,)</f>
        <v>246590</v>
      </c>
      <c r="L128" s="3">
        <f>VLOOKUP($A128,Seventeen,10,)</f>
        <v>248580</v>
      </c>
    </row>
    <row r="129" spans="1:12" x14ac:dyDescent="0.3">
      <c r="A129" t="s">
        <v>353</v>
      </c>
      <c r="C129" t="s">
        <v>106</v>
      </c>
      <c r="D129" t="s">
        <v>11</v>
      </c>
      <c r="E129" s="3"/>
      <c r="F129" s="3"/>
      <c r="G129" s="3"/>
      <c r="H129" s="3"/>
      <c r="I129" s="3"/>
      <c r="J129" s="3">
        <v>2000</v>
      </c>
      <c r="K129" s="3"/>
      <c r="L129" s="3"/>
    </row>
    <row r="130" spans="1:12" x14ac:dyDescent="0.3">
      <c r="A130" t="s">
        <v>132</v>
      </c>
      <c r="C130" t="s">
        <v>106</v>
      </c>
      <c r="D130" t="s">
        <v>11</v>
      </c>
      <c r="E130" s="3">
        <v>17200</v>
      </c>
      <c r="F130" s="3">
        <v>1670</v>
      </c>
      <c r="G130" s="3">
        <v>5050</v>
      </c>
      <c r="H130" s="3">
        <v>1080</v>
      </c>
      <c r="I130" s="3">
        <v>25000</v>
      </c>
      <c r="J130" s="3">
        <v>28440</v>
      </c>
      <c r="K130" s="3">
        <f>VLOOKUP($A130,Seventeen,9,)</f>
        <v>24000</v>
      </c>
      <c r="L130" s="3">
        <f>VLOOKUP($A130,Seventeen,10,)</f>
        <v>24000</v>
      </c>
    </row>
    <row r="131" spans="1:12" x14ac:dyDescent="0.3">
      <c r="A131" t="s">
        <v>133</v>
      </c>
      <c r="B131" t="s">
        <v>327</v>
      </c>
      <c r="C131" t="s">
        <v>106</v>
      </c>
      <c r="D131" t="s">
        <v>11</v>
      </c>
      <c r="E131" s="3">
        <v>148070</v>
      </c>
      <c r="F131" s="3">
        <v>14360</v>
      </c>
      <c r="G131" s="3">
        <v>69710</v>
      </c>
      <c r="H131" s="3">
        <v>9300</v>
      </c>
      <c r="I131" s="3">
        <v>241440</v>
      </c>
      <c r="J131" s="3">
        <v>241440</v>
      </c>
      <c r="K131" s="3">
        <f>VLOOKUP($A131,Seventeen,9,)</f>
        <v>237010</v>
      </c>
      <c r="L131" s="3">
        <f>VLOOKUP($A131,Seventeen,10,)</f>
        <v>238010</v>
      </c>
    </row>
    <row r="132" spans="1:12" x14ac:dyDescent="0.3">
      <c r="A132" t="s">
        <v>354</v>
      </c>
      <c r="C132" t="s">
        <v>106</v>
      </c>
      <c r="D132" t="s">
        <v>11</v>
      </c>
      <c r="E132" s="3"/>
      <c r="F132" s="3"/>
      <c r="G132" s="3"/>
      <c r="H132" s="3"/>
      <c r="I132" s="3"/>
      <c r="J132" s="3">
        <v>0</v>
      </c>
      <c r="K132" s="3"/>
      <c r="L132" s="3"/>
    </row>
    <row r="133" spans="1:12" x14ac:dyDescent="0.3">
      <c r="A133" t="s">
        <v>134</v>
      </c>
      <c r="C133" t="s">
        <v>106</v>
      </c>
      <c r="D133" t="s">
        <v>11</v>
      </c>
      <c r="E133" s="3">
        <v>17200</v>
      </c>
      <c r="F133" s="3">
        <v>1670</v>
      </c>
      <c r="G133" s="3">
        <v>5050</v>
      </c>
      <c r="H133" s="3">
        <v>1080</v>
      </c>
      <c r="I133" s="3">
        <v>25000</v>
      </c>
      <c r="J133" s="3">
        <v>25000</v>
      </c>
      <c r="K133" s="3">
        <f>VLOOKUP($A133,Seventeen,9,)</f>
        <v>24000</v>
      </c>
      <c r="L133" s="3">
        <f>VLOOKUP($A133,Seventeen,10,)</f>
        <v>24000</v>
      </c>
    </row>
    <row r="134" spans="1:12" x14ac:dyDescent="0.3">
      <c r="A134" t="s">
        <v>135</v>
      </c>
      <c r="C134" t="s">
        <v>106</v>
      </c>
      <c r="D134" t="s">
        <v>11</v>
      </c>
      <c r="E134" s="3">
        <v>3960</v>
      </c>
      <c r="F134" s="3">
        <v>380</v>
      </c>
      <c r="G134" s="3">
        <v>0</v>
      </c>
      <c r="H134" s="3">
        <v>250</v>
      </c>
      <c r="I134" s="3">
        <v>4590</v>
      </c>
      <c r="J134" s="3">
        <v>2800</v>
      </c>
      <c r="K134" s="3">
        <f>VLOOKUP($A134,Seventeen,9,)</f>
        <v>4460</v>
      </c>
      <c r="L134" s="3">
        <f>VLOOKUP($A134,Seventeen,10,)</f>
        <v>4460</v>
      </c>
    </row>
    <row r="135" spans="1:12" x14ac:dyDescent="0.3">
      <c r="A135" t="s">
        <v>136</v>
      </c>
      <c r="B135" t="s">
        <v>327</v>
      </c>
      <c r="C135" t="s">
        <v>106</v>
      </c>
      <c r="D135" t="s">
        <v>11</v>
      </c>
      <c r="E135" s="3">
        <v>139300</v>
      </c>
      <c r="F135" s="3">
        <v>13510</v>
      </c>
      <c r="G135" s="3">
        <v>64570</v>
      </c>
      <c r="H135" s="3">
        <v>8750</v>
      </c>
      <c r="I135" s="3">
        <v>226130</v>
      </c>
      <c r="J135" s="3">
        <v>226130</v>
      </c>
      <c r="K135" s="3">
        <f>VLOOKUP($A135,Seventeen,9,)</f>
        <v>221960</v>
      </c>
      <c r="L135" s="3">
        <f>VLOOKUP($A135,Seventeen,10,)</f>
        <v>222960</v>
      </c>
    </row>
    <row r="136" spans="1:12" x14ac:dyDescent="0.3">
      <c r="A136" t="s">
        <v>355</v>
      </c>
      <c r="C136" t="s">
        <v>106</v>
      </c>
      <c r="D136" t="s">
        <v>11</v>
      </c>
      <c r="E136" s="3"/>
      <c r="F136" s="3"/>
      <c r="G136" s="3"/>
      <c r="H136" s="3"/>
      <c r="I136" s="3"/>
      <c r="J136" s="3">
        <v>1000</v>
      </c>
      <c r="K136" s="3"/>
      <c r="L136" s="3"/>
    </row>
    <row r="137" spans="1:12" x14ac:dyDescent="0.3">
      <c r="A137" t="s">
        <v>137</v>
      </c>
      <c r="C137" t="s">
        <v>106</v>
      </c>
      <c r="D137" t="s">
        <v>11</v>
      </c>
      <c r="E137" s="3">
        <v>17200</v>
      </c>
      <c r="F137" s="3">
        <v>1670</v>
      </c>
      <c r="G137" s="3">
        <v>5050</v>
      </c>
      <c r="H137" s="3">
        <v>1080</v>
      </c>
      <c r="I137" s="3">
        <v>25000</v>
      </c>
      <c r="J137" s="3">
        <v>25000</v>
      </c>
      <c r="K137" s="3">
        <f>VLOOKUP($A137,Seventeen,9,)</f>
        <v>24000</v>
      </c>
      <c r="L137" s="3">
        <f>VLOOKUP($A137,Seventeen,10,)</f>
        <v>24000</v>
      </c>
    </row>
    <row r="138" spans="1:12" x14ac:dyDescent="0.3">
      <c r="A138" t="s">
        <v>138</v>
      </c>
      <c r="C138" t="s">
        <v>106</v>
      </c>
      <c r="D138" t="s">
        <v>13</v>
      </c>
      <c r="E138" s="3">
        <v>17200</v>
      </c>
      <c r="F138" s="3">
        <v>1670</v>
      </c>
      <c r="G138" s="3">
        <v>5050</v>
      </c>
      <c r="H138" s="3">
        <v>1080</v>
      </c>
      <c r="I138" s="3">
        <v>25000</v>
      </c>
      <c r="J138" s="3">
        <v>27100</v>
      </c>
      <c r="K138" s="3">
        <f>VLOOKUP($A138,Seventeen,9,)</f>
        <v>24000</v>
      </c>
      <c r="L138" s="3">
        <f>VLOOKUP($A138,Seventeen,10,)</f>
        <v>26030</v>
      </c>
    </row>
    <row r="139" spans="1:12" x14ac:dyDescent="0.3">
      <c r="A139" t="s">
        <v>139</v>
      </c>
      <c r="B139" t="s">
        <v>327</v>
      </c>
      <c r="C139" t="s">
        <v>106</v>
      </c>
      <c r="D139" t="s">
        <v>91</v>
      </c>
      <c r="E139" s="3">
        <v>187900</v>
      </c>
      <c r="F139" s="3">
        <v>18220</v>
      </c>
      <c r="G139" s="3">
        <v>95510</v>
      </c>
      <c r="H139" s="3">
        <v>11800</v>
      </c>
      <c r="I139" s="3">
        <v>313430</v>
      </c>
      <c r="J139" s="3">
        <v>313430</v>
      </c>
      <c r="K139" s="3">
        <f>VLOOKUP($A139,Seventeen,9,)</f>
        <v>307800</v>
      </c>
      <c r="L139" s="3">
        <f>VLOOKUP($A139,Seventeen,10,)</f>
        <v>308350</v>
      </c>
    </row>
    <row r="140" spans="1:12" x14ac:dyDescent="0.3">
      <c r="A140" t="s">
        <v>356</v>
      </c>
      <c r="C140" t="s">
        <v>106</v>
      </c>
      <c r="D140" t="s">
        <v>91</v>
      </c>
      <c r="E140" s="3"/>
      <c r="F140" s="3"/>
      <c r="G140" s="3"/>
      <c r="H140" s="3"/>
      <c r="I140" s="3"/>
      <c r="J140" s="3">
        <v>550</v>
      </c>
      <c r="K140" s="3"/>
      <c r="L140" s="3"/>
    </row>
    <row r="141" spans="1:12" x14ac:dyDescent="0.3">
      <c r="A141" t="s">
        <v>140</v>
      </c>
      <c r="C141" t="s">
        <v>106</v>
      </c>
      <c r="D141" t="s">
        <v>91</v>
      </c>
      <c r="E141" s="3">
        <v>17200</v>
      </c>
      <c r="F141" s="3">
        <v>1670</v>
      </c>
      <c r="G141" s="3">
        <v>5050</v>
      </c>
      <c r="H141" s="3">
        <v>1080</v>
      </c>
      <c r="I141" s="3">
        <v>25000</v>
      </c>
      <c r="J141" s="3">
        <v>26700</v>
      </c>
      <c r="K141" s="3">
        <f>VLOOKUP($A141,Seventeen,9,)</f>
        <v>24000</v>
      </c>
      <c r="L141" s="3">
        <f>VLOOKUP($A141,Seventeen,10,)</f>
        <v>24000</v>
      </c>
    </row>
    <row r="142" spans="1:12" x14ac:dyDescent="0.3">
      <c r="A142" t="s">
        <v>141</v>
      </c>
      <c r="C142" t="s">
        <v>106</v>
      </c>
      <c r="D142" t="s">
        <v>91</v>
      </c>
      <c r="E142" s="3">
        <v>21000</v>
      </c>
      <c r="F142" s="3">
        <v>2040</v>
      </c>
      <c r="G142" s="3">
        <v>0</v>
      </c>
      <c r="H142" s="3">
        <v>1320</v>
      </c>
      <c r="I142" s="3">
        <v>24360</v>
      </c>
      <c r="J142" s="3">
        <v>24360</v>
      </c>
      <c r="K142" s="3">
        <f>VLOOKUP($A142,Seventeen,9,)</f>
        <v>20000</v>
      </c>
      <c r="L142" s="3">
        <f>VLOOKUP($A142,Seventeen,10,)</f>
        <v>20000</v>
      </c>
    </row>
    <row r="143" spans="1:12" x14ac:dyDescent="0.3">
      <c r="A143" t="s">
        <v>142</v>
      </c>
      <c r="B143" t="s">
        <v>327</v>
      </c>
      <c r="C143" t="s">
        <v>106</v>
      </c>
      <c r="D143" t="s">
        <v>11</v>
      </c>
      <c r="E143" s="3">
        <v>288800</v>
      </c>
      <c r="F143" s="3">
        <v>28010</v>
      </c>
      <c r="G143" s="3">
        <v>178480</v>
      </c>
      <c r="H143" s="3">
        <v>18130</v>
      </c>
      <c r="I143" s="3">
        <v>513420</v>
      </c>
      <c r="J143" s="3">
        <v>515720</v>
      </c>
      <c r="K143" s="3">
        <f>VLOOKUP($A143,Seventeen,9,)</f>
        <v>504770</v>
      </c>
      <c r="L143" s="3">
        <f>VLOOKUP($A143,Seventeen,10,)</f>
        <v>504760</v>
      </c>
    </row>
    <row r="144" spans="1:12" x14ac:dyDescent="0.3">
      <c r="A144" t="s">
        <v>357</v>
      </c>
      <c r="C144" t="s">
        <v>106</v>
      </c>
      <c r="D144" t="s">
        <v>11</v>
      </c>
      <c r="E144" s="3"/>
      <c r="F144" s="3"/>
      <c r="G144" s="3"/>
      <c r="H144" s="3"/>
      <c r="I144" s="3"/>
      <c r="J144" s="3">
        <v>6580</v>
      </c>
      <c r="K144" s="3"/>
      <c r="L144" s="3"/>
    </row>
    <row r="145" spans="1:12" x14ac:dyDescent="0.3">
      <c r="A145" t="s">
        <v>143</v>
      </c>
      <c r="C145" t="s">
        <v>106</v>
      </c>
      <c r="D145" t="s">
        <v>11</v>
      </c>
      <c r="E145" s="3">
        <v>17200</v>
      </c>
      <c r="F145" s="3">
        <v>1670</v>
      </c>
      <c r="G145" s="3">
        <v>5050</v>
      </c>
      <c r="H145" s="3">
        <v>1080</v>
      </c>
      <c r="I145" s="3">
        <v>25000</v>
      </c>
      <c r="J145" s="3">
        <v>27000</v>
      </c>
      <c r="K145" s="3">
        <f t="shared" ref="K145:K153" si="11">VLOOKUP($A145,Seventeen,9,)</f>
        <v>24000</v>
      </c>
      <c r="L145" s="3">
        <f t="shared" ref="L145:L153" si="12">VLOOKUP($A145,Seventeen,10,)</f>
        <v>24000</v>
      </c>
    </row>
    <row r="146" spans="1:12" x14ac:dyDescent="0.3">
      <c r="A146" t="s">
        <v>144</v>
      </c>
      <c r="C146" t="s">
        <v>106</v>
      </c>
      <c r="D146" t="s">
        <v>11</v>
      </c>
      <c r="E146" s="3">
        <v>30120</v>
      </c>
      <c r="F146" s="3">
        <v>2920</v>
      </c>
      <c r="G146" s="3">
        <v>0</v>
      </c>
      <c r="H146" s="3">
        <v>1890</v>
      </c>
      <c r="I146" s="3">
        <v>34930</v>
      </c>
      <c r="J146" s="3">
        <v>34930</v>
      </c>
      <c r="K146" s="3">
        <f t="shared" si="11"/>
        <v>33920</v>
      </c>
      <c r="L146" s="3">
        <f t="shared" si="12"/>
        <v>33920</v>
      </c>
    </row>
    <row r="147" spans="1:12" x14ac:dyDescent="0.3">
      <c r="A147" t="s">
        <v>399</v>
      </c>
      <c r="C147" t="s">
        <v>106</v>
      </c>
      <c r="D147" t="s">
        <v>11</v>
      </c>
      <c r="E147" s="3">
        <v>2500</v>
      </c>
      <c r="F147" s="3">
        <v>240</v>
      </c>
      <c r="G147" s="3">
        <v>0</v>
      </c>
      <c r="H147" s="3">
        <v>160</v>
      </c>
      <c r="I147" s="3">
        <v>2900</v>
      </c>
      <c r="J147" s="3">
        <v>3625</v>
      </c>
      <c r="K147" s="3">
        <f t="shared" si="11"/>
        <v>2810</v>
      </c>
      <c r="L147" s="3">
        <f t="shared" si="12"/>
        <v>2810</v>
      </c>
    </row>
    <row r="148" spans="1:12" x14ac:dyDescent="0.3">
      <c r="A148" t="s">
        <v>145</v>
      </c>
      <c r="B148" t="s">
        <v>327</v>
      </c>
      <c r="C148" t="s">
        <v>106</v>
      </c>
      <c r="D148" t="s">
        <v>11</v>
      </c>
      <c r="E148" s="3">
        <v>329820</v>
      </c>
      <c r="F148" s="3">
        <v>31980</v>
      </c>
      <c r="G148" s="3">
        <v>251140</v>
      </c>
      <c r="H148" s="3">
        <v>20710</v>
      </c>
      <c r="I148" s="3">
        <v>633650</v>
      </c>
      <c r="J148" s="3">
        <v>633650</v>
      </c>
      <c r="K148" s="3">
        <f t="shared" si="11"/>
        <v>623780</v>
      </c>
      <c r="L148" s="3">
        <f t="shared" si="12"/>
        <v>623770</v>
      </c>
    </row>
    <row r="149" spans="1:12" x14ac:dyDescent="0.3">
      <c r="A149" t="s">
        <v>146</v>
      </c>
      <c r="C149" t="s">
        <v>106</v>
      </c>
      <c r="D149" t="s">
        <v>11</v>
      </c>
      <c r="E149" s="3">
        <v>17200</v>
      </c>
      <c r="F149" s="3">
        <v>1670</v>
      </c>
      <c r="G149" s="3">
        <v>5050</v>
      </c>
      <c r="H149" s="3">
        <v>1080</v>
      </c>
      <c r="I149" s="3">
        <v>25000</v>
      </c>
      <c r="J149" s="3">
        <v>25000</v>
      </c>
      <c r="K149" s="3">
        <f t="shared" si="11"/>
        <v>24000</v>
      </c>
      <c r="L149" s="3">
        <f t="shared" si="12"/>
        <v>24000</v>
      </c>
    </row>
    <row r="150" spans="1:12" x14ac:dyDescent="0.3">
      <c r="A150" t="s">
        <v>401</v>
      </c>
      <c r="C150" t="s">
        <v>106</v>
      </c>
      <c r="D150" t="s">
        <v>11</v>
      </c>
      <c r="E150" s="3">
        <v>7090</v>
      </c>
      <c r="F150" s="3">
        <v>690</v>
      </c>
      <c r="G150" s="3">
        <v>0</v>
      </c>
      <c r="H150" s="3">
        <v>450</v>
      </c>
      <c r="I150" s="3">
        <v>8230</v>
      </c>
      <c r="J150" s="3">
        <v>8230</v>
      </c>
      <c r="K150" s="3">
        <f t="shared" si="11"/>
        <v>7990</v>
      </c>
      <c r="L150" s="3">
        <f t="shared" si="12"/>
        <v>7990</v>
      </c>
    </row>
    <row r="151" spans="1:12" x14ac:dyDescent="0.3">
      <c r="A151" t="s">
        <v>147</v>
      </c>
      <c r="C151" t="s">
        <v>106</v>
      </c>
      <c r="D151" t="s">
        <v>11</v>
      </c>
      <c r="E151" s="3">
        <v>6280</v>
      </c>
      <c r="F151" s="3">
        <v>610</v>
      </c>
      <c r="G151" s="3">
        <v>0</v>
      </c>
      <c r="H151" s="3">
        <v>390</v>
      </c>
      <c r="I151" s="3">
        <v>7280</v>
      </c>
      <c r="J151" s="3">
        <v>7280</v>
      </c>
      <c r="K151" s="3">
        <f t="shared" si="11"/>
        <v>7080</v>
      </c>
      <c r="L151" s="3">
        <f t="shared" si="12"/>
        <v>7080</v>
      </c>
    </row>
    <row r="152" spans="1:12" x14ac:dyDescent="0.3">
      <c r="A152" t="s">
        <v>148</v>
      </c>
      <c r="C152" t="s">
        <v>106</v>
      </c>
      <c r="D152" t="s">
        <v>10</v>
      </c>
      <c r="E152" s="3">
        <v>6280</v>
      </c>
      <c r="F152" s="3">
        <v>610</v>
      </c>
      <c r="G152" s="3">
        <v>0</v>
      </c>
      <c r="H152" s="3">
        <v>390</v>
      </c>
      <c r="I152" s="3">
        <v>7280</v>
      </c>
      <c r="J152" s="3">
        <v>7280</v>
      </c>
      <c r="K152" s="3">
        <f t="shared" si="11"/>
        <v>7080</v>
      </c>
      <c r="L152" s="3">
        <f t="shared" si="12"/>
        <v>7080</v>
      </c>
    </row>
    <row r="153" spans="1:12" x14ac:dyDescent="0.3">
      <c r="A153" t="s">
        <v>149</v>
      </c>
      <c r="B153" t="s">
        <v>327</v>
      </c>
      <c r="C153" t="s">
        <v>106</v>
      </c>
      <c r="D153" t="s">
        <v>10</v>
      </c>
      <c r="E153" s="3">
        <v>242450</v>
      </c>
      <c r="F153" s="3">
        <v>23510</v>
      </c>
      <c r="G153" s="3">
        <v>130780</v>
      </c>
      <c r="H153" s="3">
        <v>15220</v>
      </c>
      <c r="I153" s="3">
        <v>411960</v>
      </c>
      <c r="J153" s="3">
        <v>411960</v>
      </c>
      <c r="K153" s="3">
        <f t="shared" si="11"/>
        <v>404710</v>
      </c>
      <c r="L153" s="3">
        <f t="shared" si="12"/>
        <v>404700</v>
      </c>
    </row>
    <row r="154" spans="1:12" x14ac:dyDescent="0.3">
      <c r="A154" t="s">
        <v>358</v>
      </c>
      <c r="C154" t="s">
        <v>106</v>
      </c>
      <c r="D154" t="s">
        <v>10</v>
      </c>
      <c r="E154" s="3"/>
      <c r="F154" s="3"/>
      <c r="G154" s="3"/>
      <c r="H154" s="3"/>
      <c r="I154" s="3"/>
      <c r="J154" s="3">
        <v>2000</v>
      </c>
      <c r="K154" s="3"/>
      <c r="L154" s="3"/>
    </row>
    <row r="155" spans="1:12" x14ac:dyDescent="0.3">
      <c r="A155" t="s">
        <v>150</v>
      </c>
      <c r="C155" t="s">
        <v>106</v>
      </c>
      <c r="D155" t="s">
        <v>10</v>
      </c>
      <c r="E155" s="3">
        <v>25740</v>
      </c>
      <c r="F155" s="3">
        <v>2500</v>
      </c>
      <c r="G155" s="3">
        <v>0</v>
      </c>
      <c r="H155" s="3">
        <v>1620</v>
      </c>
      <c r="I155" s="3">
        <v>29860</v>
      </c>
      <c r="J155" s="3">
        <v>29860</v>
      </c>
      <c r="K155" s="3">
        <f t="shared" ref="K155:K164" si="13">VLOOKUP($A155,Seventeen,9,)</f>
        <v>28990</v>
      </c>
      <c r="L155" s="3">
        <f t="shared" ref="L155:L164" si="14">VLOOKUP($A155,Seventeen,10,)</f>
        <v>28980</v>
      </c>
    </row>
    <row r="156" spans="1:12" x14ac:dyDescent="0.3">
      <c r="A156" t="s">
        <v>151</v>
      </c>
      <c r="C156" t="s">
        <v>106</v>
      </c>
      <c r="D156" t="s">
        <v>10</v>
      </c>
      <c r="E156" s="3">
        <v>8440</v>
      </c>
      <c r="F156" s="3">
        <v>820</v>
      </c>
      <c r="G156" s="3">
        <v>0</v>
      </c>
      <c r="H156" s="3">
        <v>530</v>
      </c>
      <c r="I156" s="3">
        <v>9790</v>
      </c>
      <c r="J156" s="3">
        <v>9790</v>
      </c>
      <c r="K156" s="3">
        <f t="shared" si="13"/>
        <v>9500</v>
      </c>
      <c r="L156" s="3">
        <f t="shared" si="14"/>
        <v>9500</v>
      </c>
    </row>
    <row r="157" spans="1:12" x14ac:dyDescent="0.3">
      <c r="A157" t="s">
        <v>152</v>
      </c>
      <c r="B157" t="s">
        <v>327</v>
      </c>
      <c r="C157" t="s">
        <v>106</v>
      </c>
      <c r="D157" t="s">
        <v>11</v>
      </c>
      <c r="E157" s="3">
        <v>156800</v>
      </c>
      <c r="F157" s="3">
        <v>15210</v>
      </c>
      <c r="G157" s="3">
        <v>66290</v>
      </c>
      <c r="H157" s="3">
        <v>9840</v>
      </c>
      <c r="I157" s="3">
        <v>248140</v>
      </c>
      <c r="J157" s="3">
        <v>248140</v>
      </c>
      <c r="K157" s="3">
        <f t="shared" si="13"/>
        <v>243450</v>
      </c>
      <c r="L157" s="3">
        <f t="shared" si="14"/>
        <v>243450</v>
      </c>
    </row>
    <row r="158" spans="1:12" x14ac:dyDescent="0.3">
      <c r="A158" t="s">
        <v>153</v>
      </c>
      <c r="C158" t="s">
        <v>106</v>
      </c>
      <c r="D158" t="s">
        <v>11</v>
      </c>
      <c r="E158" s="3">
        <v>17200</v>
      </c>
      <c r="F158" s="3">
        <v>1670</v>
      </c>
      <c r="G158" s="3">
        <v>5050</v>
      </c>
      <c r="H158" s="3">
        <v>1080</v>
      </c>
      <c r="I158" s="3">
        <v>25000</v>
      </c>
      <c r="J158" s="3">
        <v>25000</v>
      </c>
      <c r="K158" s="3">
        <f t="shared" si="13"/>
        <v>24000</v>
      </c>
      <c r="L158" s="3">
        <f t="shared" si="14"/>
        <v>24000</v>
      </c>
    </row>
    <row r="159" spans="1:12" x14ac:dyDescent="0.3">
      <c r="A159" t="s">
        <v>154</v>
      </c>
      <c r="C159" t="s">
        <v>106</v>
      </c>
      <c r="D159" t="s">
        <v>11</v>
      </c>
      <c r="E159" s="3">
        <v>6280</v>
      </c>
      <c r="F159" s="3">
        <v>610</v>
      </c>
      <c r="G159" s="3">
        <v>0</v>
      </c>
      <c r="H159" s="3">
        <v>390</v>
      </c>
      <c r="I159" s="3">
        <v>7280</v>
      </c>
      <c r="J159" s="3">
        <v>7280</v>
      </c>
      <c r="K159" s="3">
        <f t="shared" si="13"/>
        <v>7080</v>
      </c>
      <c r="L159" s="3">
        <f t="shared" si="14"/>
        <v>7080</v>
      </c>
    </row>
    <row r="160" spans="1:12" x14ac:dyDescent="0.3">
      <c r="A160" t="s">
        <v>155</v>
      </c>
      <c r="C160" t="s">
        <v>106</v>
      </c>
      <c r="D160" t="s">
        <v>13</v>
      </c>
      <c r="E160" s="3">
        <v>36780</v>
      </c>
      <c r="F160" s="3">
        <v>3570</v>
      </c>
      <c r="G160" s="3">
        <v>0</v>
      </c>
      <c r="H160" s="3">
        <v>2310</v>
      </c>
      <c r="I160" s="3">
        <v>42660</v>
      </c>
      <c r="J160" s="3">
        <v>46338</v>
      </c>
      <c r="K160" s="3">
        <f t="shared" si="13"/>
        <v>41420</v>
      </c>
      <c r="L160" s="3">
        <f t="shared" si="14"/>
        <v>45000</v>
      </c>
    </row>
    <row r="161" spans="1:12" x14ac:dyDescent="0.3">
      <c r="A161" t="s">
        <v>156</v>
      </c>
      <c r="C161" t="s">
        <v>106</v>
      </c>
      <c r="D161" t="s">
        <v>13</v>
      </c>
      <c r="E161" s="3">
        <v>6280</v>
      </c>
      <c r="F161" s="3">
        <v>610</v>
      </c>
      <c r="G161" s="3">
        <v>0</v>
      </c>
      <c r="H161" s="3">
        <v>390</v>
      </c>
      <c r="I161" s="3">
        <v>7280</v>
      </c>
      <c r="J161" s="3">
        <v>7280</v>
      </c>
      <c r="K161" s="3">
        <f t="shared" si="13"/>
        <v>7080</v>
      </c>
      <c r="L161" s="3">
        <f t="shared" si="14"/>
        <v>7080</v>
      </c>
    </row>
    <row r="162" spans="1:12" x14ac:dyDescent="0.3">
      <c r="A162" t="s">
        <v>157</v>
      </c>
      <c r="B162" t="s">
        <v>327</v>
      </c>
      <c r="C162" t="s">
        <v>106</v>
      </c>
      <c r="D162" t="s">
        <v>91</v>
      </c>
      <c r="E162" s="3">
        <v>141260</v>
      </c>
      <c r="F162" s="3">
        <v>13700</v>
      </c>
      <c r="G162" s="3">
        <v>63730</v>
      </c>
      <c r="H162" s="3">
        <v>8870</v>
      </c>
      <c r="I162" s="3">
        <v>227560</v>
      </c>
      <c r="J162" s="3">
        <v>243650</v>
      </c>
      <c r="K162" s="3">
        <f t="shared" si="13"/>
        <v>223330</v>
      </c>
      <c r="L162" s="3">
        <f t="shared" si="14"/>
        <v>256162.05</v>
      </c>
    </row>
    <row r="163" spans="1:12" x14ac:dyDescent="0.3">
      <c r="A163" t="s">
        <v>158</v>
      </c>
      <c r="C163" t="s">
        <v>106</v>
      </c>
      <c r="D163" t="s">
        <v>91</v>
      </c>
      <c r="E163" s="3">
        <v>17200</v>
      </c>
      <c r="F163" s="3">
        <v>1670</v>
      </c>
      <c r="G163" s="3">
        <v>5050</v>
      </c>
      <c r="H163" s="3">
        <v>1080</v>
      </c>
      <c r="I163" s="3">
        <v>25000</v>
      </c>
      <c r="J163" s="3">
        <v>25000</v>
      </c>
      <c r="K163" s="3">
        <f t="shared" si="13"/>
        <v>24000</v>
      </c>
      <c r="L163" s="3">
        <f t="shared" si="14"/>
        <v>24000</v>
      </c>
    </row>
    <row r="164" spans="1:12" x14ac:dyDescent="0.3">
      <c r="A164" t="s">
        <v>159</v>
      </c>
      <c r="B164" t="s">
        <v>327</v>
      </c>
      <c r="C164" t="s">
        <v>106</v>
      </c>
      <c r="D164" t="s">
        <v>11</v>
      </c>
      <c r="E164" s="3">
        <v>145240</v>
      </c>
      <c r="F164" s="3">
        <v>14080</v>
      </c>
      <c r="G164" s="3">
        <v>66960</v>
      </c>
      <c r="H164" s="3">
        <v>9120</v>
      </c>
      <c r="I164" s="3">
        <v>235400</v>
      </c>
      <c r="J164" s="3">
        <v>235400</v>
      </c>
      <c r="K164" s="3">
        <f t="shared" si="13"/>
        <v>231060</v>
      </c>
      <c r="L164" s="3">
        <f t="shared" si="14"/>
        <v>231050</v>
      </c>
    </row>
    <row r="165" spans="1:12" x14ac:dyDescent="0.3">
      <c r="A165" t="s">
        <v>359</v>
      </c>
      <c r="C165" t="s">
        <v>106</v>
      </c>
      <c r="D165" t="s">
        <v>11</v>
      </c>
      <c r="E165" s="3"/>
      <c r="F165" s="3"/>
      <c r="G165" s="3"/>
      <c r="H165" s="3"/>
      <c r="I165" s="3"/>
      <c r="J165" s="3">
        <v>5100</v>
      </c>
      <c r="K165" s="3"/>
      <c r="L165" s="3"/>
    </row>
    <row r="166" spans="1:12" x14ac:dyDescent="0.3">
      <c r="A166" t="s">
        <v>160</v>
      </c>
      <c r="C166" t="s">
        <v>106</v>
      </c>
      <c r="D166" t="s">
        <v>11</v>
      </c>
      <c r="E166" s="3">
        <v>17200</v>
      </c>
      <c r="F166" s="3">
        <v>1670</v>
      </c>
      <c r="G166" s="3">
        <v>5050</v>
      </c>
      <c r="H166" s="3">
        <v>1080</v>
      </c>
      <c r="I166" s="3">
        <v>25000</v>
      </c>
      <c r="J166" s="3">
        <v>25000</v>
      </c>
      <c r="K166" s="3">
        <f>VLOOKUP($A166,Seventeen,9,)</f>
        <v>24000</v>
      </c>
      <c r="L166" s="3">
        <f>VLOOKUP($A166,Seventeen,10,)</f>
        <v>24000</v>
      </c>
    </row>
    <row r="167" spans="1:12" x14ac:dyDescent="0.3">
      <c r="A167" t="s">
        <v>161</v>
      </c>
      <c r="C167" t="s">
        <v>106</v>
      </c>
      <c r="D167" t="s">
        <v>11</v>
      </c>
      <c r="E167" s="3">
        <v>2570</v>
      </c>
      <c r="F167" s="3">
        <v>250</v>
      </c>
      <c r="G167" s="3">
        <v>0</v>
      </c>
      <c r="H167" s="3">
        <v>160</v>
      </c>
      <c r="I167" s="3">
        <v>2980</v>
      </c>
      <c r="J167" s="3">
        <v>2980</v>
      </c>
      <c r="K167" s="3">
        <f>VLOOKUP($A167,Seventeen,9,)</f>
        <v>2890</v>
      </c>
      <c r="L167" s="3">
        <f>VLOOKUP($A167,Seventeen,10,)</f>
        <v>2890</v>
      </c>
    </row>
    <row r="168" spans="1:12" x14ac:dyDescent="0.3">
      <c r="A168" t="s">
        <v>162</v>
      </c>
      <c r="C168" t="s">
        <v>106</v>
      </c>
      <c r="D168" t="s">
        <v>11</v>
      </c>
      <c r="E168" s="3">
        <v>8440</v>
      </c>
      <c r="F168" s="3">
        <v>820</v>
      </c>
      <c r="G168" s="3">
        <v>0</v>
      </c>
      <c r="H168" s="3">
        <v>530</v>
      </c>
      <c r="I168" s="3">
        <v>9790</v>
      </c>
      <c r="J168" s="3">
        <v>10450</v>
      </c>
      <c r="K168" s="3">
        <f>VLOOKUP($A168,Seventeen,9,)</f>
        <v>9500</v>
      </c>
      <c r="L168" s="3">
        <f>VLOOKUP($A168,Seventeen,10,)</f>
        <v>10450</v>
      </c>
    </row>
    <row r="169" spans="1:12" x14ac:dyDescent="0.3">
      <c r="A169" t="s">
        <v>163</v>
      </c>
      <c r="B169" t="s">
        <v>327</v>
      </c>
      <c r="C169" t="s">
        <v>106</v>
      </c>
      <c r="D169" t="s">
        <v>36</v>
      </c>
      <c r="E169" s="3">
        <v>180410</v>
      </c>
      <c r="F169" s="3">
        <v>17490</v>
      </c>
      <c r="G169" s="3">
        <v>87630</v>
      </c>
      <c r="H169" s="3">
        <v>11330</v>
      </c>
      <c r="I169" s="3">
        <v>296860</v>
      </c>
      <c r="J169" s="3">
        <v>296860</v>
      </c>
      <c r="K169" s="3">
        <f>VLOOKUP($A169,Seventeen,9,)</f>
        <v>291460</v>
      </c>
      <c r="L169" s="3">
        <f>VLOOKUP($A169,Seventeen,10,)</f>
        <v>295060</v>
      </c>
    </row>
    <row r="170" spans="1:12" x14ac:dyDescent="0.3">
      <c r="A170" t="s">
        <v>360</v>
      </c>
      <c r="C170" t="s">
        <v>106</v>
      </c>
      <c r="D170" t="s">
        <v>36</v>
      </c>
      <c r="E170" s="3"/>
      <c r="F170" s="3"/>
      <c r="G170" s="3"/>
      <c r="H170" s="3"/>
      <c r="I170" s="3"/>
      <c r="J170" s="3">
        <v>1800</v>
      </c>
      <c r="K170" s="3">
        <f>J169-J170</f>
        <v>295060</v>
      </c>
      <c r="L170" s="3"/>
    </row>
    <row r="171" spans="1:12" x14ac:dyDescent="0.3">
      <c r="A171" t="s">
        <v>164</v>
      </c>
      <c r="C171" t="s">
        <v>106</v>
      </c>
      <c r="D171" t="s">
        <v>36</v>
      </c>
      <c r="E171" s="3">
        <v>17200</v>
      </c>
      <c r="F171" s="3">
        <v>1670</v>
      </c>
      <c r="G171" s="3">
        <v>5050</v>
      </c>
      <c r="H171" s="3">
        <v>1080</v>
      </c>
      <c r="I171" s="3">
        <v>25000</v>
      </c>
      <c r="J171" s="3">
        <v>25000</v>
      </c>
      <c r="K171" s="3">
        <f>VLOOKUP($A171,Seventeen,9,)</f>
        <v>24000</v>
      </c>
      <c r="L171" s="3">
        <f>VLOOKUP($A171,Seventeen,10,)</f>
        <v>24000</v>
      </c>
    </row>
    <row r="172" spans="1:12" x14ac:dyDescent="0.3">
      <c r="A172" t="s">
        <v>165</v>
      </c>
      <c r="C172" t="s">
        <v>106</v>
      </c>
      <c r="D172" t="s">
        <v>11</v>
      </c>
      <c r="E172" s="3">
        <v>30120</v>
      </c>
      <c r="F172" s="3">
        <v>2920</v>
      </c>
      <c r="G172" s="3">
        <v>0</v>
      </c>
      <c r="H172" s="3">
        <v>1890</v>
      </c>
      <c r="I172" s="3">
        <v>34930</v>
      </c>
      <c r="J172" s="3">
        <v>40000</v>
      </c>
      <c r="K172" s="3">
        <f>VLOOKUP($A172,Seventeen,9,)</f>
        <v>33920</v>
      </c>
      <c r="L172" s="3">
        <f>VLOOKUP($A172,Seventeen,10,)</f>
        <v>40000</v>
      </c>
    </row>
    <row r="173" spans="1:12" x14ac:dyDescent="0.3">
      <c r="A173" t="s">
        <v>166</v>
      </c>
      <c r="B173" t="s">
        <v>327</v>
      </c>
      <c r="C173" t="s">
        <v>106</v>
      </c>
      <c r="D173" t="s">
        <v>11</v>
      </c>
      <c r="E173" s="3">
        <v>288040</v>
      </c>
      <c r="F173" s="3">
        <v>27930</v>
      </c>
      <c r="G173" s="3">
        <v>170670</v>
      </c>
      <c r="H173" s="3">
        <v>18080</v>
      </c>
      <c r="I173" s="3">
        <v>504720</v>
      </c>
      <c r="J173" s="3">
        <v>505000</v>
      </c>
      <c r="K173" s="3">
        <f>VLOOKUP($A173,Seventeen,9,)</f>
        <v>496110</v>
      </c>
      <c r="L173" s="3">
        <f>VLOOKUP($A173,Seventeen,10,)</f>
        <v>507480</v>
      </c>
    </row>
    <row r="174" spans="1:12" x14ac:dyDescent="0.3">
      <c r="A174" t="s">
        <v>371</v>
      </c>
      <c r="C174" t="s">
        <v>106</v>
      </c>
      <c r="D174" t="s">
        <v>11</v>
      </c>
      <c r="E174" s="3"/>
      <c r="F174" s="3"/>
      <c r="G174" s="3"/>
      <c r="H174" s="3"/>
      <c r="I174" s="3"/>
      <c r="J174" s="3">
        <v>4000</v>
      </c>
      <c r="K174" s="3"/>
      <c r="L174" s="3"/>
    </row>
    <row r="175" spans="1:12" x14ac:dyDescent="0.3">
      <c r="A175" t="s">
        <v>167</v>
      </c>
      <c r="C175" t="s">
        <v>106</v>
      </c>
      <c r="D175" t="s">
        <v>11</v>
      </c>
      <c r="E175" s="3">
        <v>17200</v>
      </c>
      <c r="F175" s="3">
        <v>1670</v>
      </c>
      <c r="G175" s="3">
        <v>5050</v>
      </c>
      <c r="H175" s="3">
        <v>1080</v>
      </c>
      <c r="I175" s="3">
        <v>25000</v>
      </c>
      <c r="J175" s="3">
        <v>25000</v>
      </c>
      <c r="K175" s="3">
        <f>VLOOKUP($A175,Seventeen,9,)</f>
        <v>24000</v>
      </c>
      <c r="L175" s="3">
        <f>VLOOKUP($A175,Seventeen,10,)</f>
        <v>24000</v>
      </c>
    </row>
    <row r="176" spans="1:12" x14ac:dyDescent="0.3">
      <c r="A176" t="s">
        <v>168</v>
      </c>
      <c r="C176" t="s">
        <v>106</v>
      </c>
      <c r="D176" t="s">
        <v>36</v>
      </c>
      <c r="E176" s="3">
        <v>6280</v>
      </c>
      <c r="F176" s="3">
        <v>610</v>
      </c>
      <c r="G176" s="3">
        <v>0</v>
      </c>
      <c r="H176" s="3">
        <v>390</v>
      </c>
      <c r="I176" s="3">
        <v>7280</v>
      </c>
      <c r="J176" s="3">
        <v>7280</v>
      </c>
      <c r="K176" s="3">
        <f>VLOOKUP($A176,Seventeen,9,)</f>
        <v>7080</v>
      </c>
      <c r="L176" s="3">
        <f>VLOOKUP($A176,Seventeen,10,)</f>
        <v>7387</v>
      </c>
    </row>
    <row r="177" spans="1:12" x14ac:dyDescent="0.3">
      <c r="A177" t="s">
        <v>169</v>
      </c>
      <c r="C177" t="s">
        <v>106</v>
      </c>
      <c r="D177" t="s">
        <v>11</v>
      </c>
      <c r="E177" s="3">
        <v>17200</v>
      </c>
      <c r="F177" s="3">
        <v>1670</v>
      </c>
      <c r="G177" s="3">
        <v>5050</v>
      </c>
      <c r="H177" s="3">
        <v>1080</v>
      </c>
      <c r="I177" s="3">
        <v>25000</v>
      </c>
      <c r="J177" s="3">
        <v>25000</v>
      </c>
      <c r="K177" s="3">
        <f>VLOOKUP($A177,Seventeen,9,)</f>
        <v>24000</v>
      </c>
      <c r="L177" s="3">
        <f>VLOOKUP($A177,Seventeen,10,)</f>
        <v>24000</v>
      </c>
    </row>
    <row r="178" spans="1:12" x14ac:dyDescent="0.3">
      <c r="A178" t="s">
        <v>170</v>
      </c>
      <c r="B178" t="s">
        <v>327</v>
      </c>
      <c r="C178" t="s">
        <v>106</v>
      </c>
      <c r="D178" t="s">
        <v>11</v>
      </c>
      <c r="E178" s="3">
        <v>124240</v>
      </c>
      <c r="F178" s="3">
        <v>12050</v>
      </c>
      <c r="G178" s="3">
        <v>42010</v>
      </c>
      <c r="H178" s="3">
        <v>7800</v>
      </c>
      <c r="I178" s="3">
        <v>186100</v>
      </c>
      <c r="J178" s="3">
        <v>186000</v>
      </c>
      <c r="K178" s="3">
        <f>VLOOKUP($A178,Seventeen,9,)</f>
        <v>182380</v>
      </c>
      <c r="L178" s="3">
        <f>VLOOKUP($A178,Seventeen,10,)</f>
        <v>183380</v>
      </c>
    </row>
    <row r="179" spans="1:12" x14ac:dyDescent="0.3">
      <c r="A179" t="s">
        <v>361</v>
      </c>
      <c r="C179" t="s">
        <v>106</v>
      </c>
      <c r="D179" t="s">
        <v>11</v>
      </c>
      <c r="E179" s="3"/>
      <c r="F179" s="3"/>
      <c r="G179" s="3"/>
      <c r="H179" s="3"/>
      <c r="I179" s="3"/>
      <c r="J179" s="3">
        <v>0</v>
      </c>
      <c r="K179" s="3"/>
      <c r="L179" s="3"/>
    </row>
    <row r="180" spans="1:12" x14ac:dyDescent="0.3">
      <c r="A180" t="s">
        <v>171</v>
      </c>
      <c r="C180" t="s">
        <v>106</v>
      </c>
      <c r="D180" t="s">
        <v>11</v>
      </c>
      <c r="E180" s="3">
        <v>17730</v>
      </c>
      <c r="F180" s="3">
        <v>1720</v>
      </c>
      <c r="G180" s="3">
        <v>0</v>
      </c>
      <c r="H180" s="3">
        <v>1110</v>
      </c>
      <c r="I180" s="3">
        <v>20560</v>
      </c>
      <c r="J180" s="3">
        <v>20560</v>
      </c>
      <c r="K180" s="3">
        <f>VLOOKUP($A180,Seventeen,9,)</f>
        <v>19970</v>
      </c>
      <c r="L180" s="3">
        <f>VLOOKUP($A180,Seventeen,10,)</f>
        <v>19970</v>
      </c>
    </row>
    <row r="181" spans="1:12" x14ac:dyDescent="0.3">
      <c r="A181" t="s">
        <v>172</v>
      </c>
      <c r="B181" t="s">
        <v>327</v>
      </c>
      <c r="C181" t="s">
        <v>106</v>
      </c>
      <c r="D181" t="s">
        <v>108</v>
      </c>
      <c r="E181" s="3">
        <v>161930</v>
      </c>
      <c r="F181" s="3">
        <v>15700</v>
      </c>
      <c r="G181" s="3">
        <v>85710</v>
      </c>
      <c r="H181" s="3">
        <v>10170</v>
      </c>
      <c r="I181" s="3">
        <v>273510</v>
      </c>
      <c r="J181" s="3">
        <v>273410</v>
      </c>
      <c r="K181" s="3">
        <f>VLOOKUP($A181,Seventeen,9,)</f>
        <v>268670</v>
      </c>
      <c r="L181" s="3">
        <f>VLOOKUP($A181,Seventeen,10,)</f>
        <v>271660</v>
      </c>
    </row>
    <row r="182" spans="1:12" x14ac:dyDescent="0.3">
      <c r="A182" t="s">
        <v>362</v>
      </c>
      <c r="C182" t="s">
        <v>106</v>
      </c>
      <c r="D182" t="s">
        <v>108</v>
      </c>
      <c r="E182" s="3"/>
      <c r="F182" s="3"/>
      <c r="G182" s="3"/>
      <c r="H182" s="3"/>
      <c r="I182" s="3"/>
      <c r="J182" s="3">
        <v>3100</v>
      </c>
      <c r="K182" s="3"/>
      <c r="L182" s="3"/>
    </row>
    <row r="183" spans="1:12" x14ac:dyDescent="0.3">
      <c r="A183" t="s">
        <v>173</v>
      </c>
      <c r="C183" t="s">
        <v>106</v>
      </c>
      <c r="D183" t="s">
        <v>108</v>
      </c>
      <c r="E183" s="3">
        <v>17200</v>
      </c>
      <c r="F183" s="3">
        <v>1670</v>
      </c>
      <c r="G183" s="3">
        <v>5050</v>
      </c>
      <c r="H183" s="3">
        <v>1080</v>
      </c>
      <c r="I183" s="3">
        <v>25000</v>
      </c>
      <c r="J183" s="3">
        <v>28500</v>
      </c>
      <c r="K183" s="3">
        <f>VLOOKUP($A183,Seventeen,9,)</f>
        <v>24000</v>
      </c>
      <c r="L183" s="3">
        <f>VLOOKUP($A183,Seventeen,10,)</f>
        <v>27600</v>
      </c>
    </row>
    <row r="184" spans="1:12" x14ac:dyDescent="0.3">
      <c r="A184" t="s">
        <v>174</v>
      </c>
      <c r="B184" t="s">
        <v>327</v>
      </c>
      <c r="C184" t="s">
        <v>106</v>
      </c>
      <c r="D184" t="s">
        <v>11</v>
      </c>
      <c r="E184" s="3">
        <v>207840</v>
      </c>
      <c r="F184" s="3">
        <v>20150</v>
      </c>
      <c r="G184" s="3">
        <v>105460</v>
      </c>
      <c r="H184" s="3">
        <v>13050</v>
      </c>
      <c r="I184" s="3">
        <v>346500</v>
      </c>
      <c r="J184" s="3">
        <v>358500</v>
      </c>
      <c r="K184" s="3">
        <f>VLOOKUP($A184,Seventeen,9,)</f>
        <v>340300</v>
      </c>
      <c r="L184" s="3">
        <f>VLOOKUP($A184,Seventeen,10,)</f>
        <v>345840</v>
      </c>
    </row>
    <row r="185" spans="1:12" x14ac:dyDescent="0.3">
      <c r="A185" s="93" t="s">
        <v>363</v>
      </c>
      <c r="B185" s="93"/>
      <c r="C185" s="93" t="s">
        <v>106</v>
      </c>
      <c r="D185" s="93" t="s">
        <v>11</v>
      </c>
      <c r="E185" s="94"/>
      <c r="F185" s="94"/>
      <c r="G185" s="94"/>
      <c r="H185" s="94"/>
      <c r="I185" s="94"/>
      <c r="J185" s="94">
        <v>5000</v>
      </c>
      <c r="K185" s="3"/>
      <c r="L185" s="3"/>
    </row>
    <row r="186" spans="1:12" x14ac:dyDescent="0.3">
      <c r="A186" t="s">
        <v>175</v>
      </c>
      <c r="C186" t="s">
        <v>106</v>
      </c>
      <c r="D186" t="s">
        <v>11</v>
      </c>
      <c r="E186" s="3">
        <v>17200</v>
      </c>
      <c r="F186" s="3">
        <v>1670</v>
      </c>
      <c r="G186" s="3">
        <v>5050</v>
      </c>
      <c r="H186" s="3">
        <v>1080</v>
      </c>
      <c r="I186" s="3">
        <v>25000</v>
      </c>
      <c r="J186" s="3">
        <v>25000</v>
      </c>
      <c r="K186" s="3">
        <f>VLOOKUP($A186,Seventeen,9,)</f>
        <v>24000</v>
      </c>
      <c r="L186" s="3">
        <f>VLOOKUP($A186,Seventeen,10,)</f>
        <v>24000</v>
      </c>
    </row>
    <row r="187" spans="1:12" x14ac:dyDescent="0.3">
      <c r="A187" t="s">
        <v>176</v>
      </c>
      <c r="C187" t="s">
        <v>106</v>
      </c>
      <c r="D187" t="s">
        <v>11</v>
      </c>
      <c r="E187" s="3">
        <v>6280</v>
      </c>
      <c r="F187" s="3">
        <v>610</v>
      </c>
      <c r="G187" s="3">
        <v>0</v>
      </c>
      <c r="H187" s="3">
        <v>390</v>
      </c>
      <c r="I187" s="3">
        <v>7280</v>
      </c>
      <c r="J187" s="3">
        <v>7280</v>
      </c>
      <c r="K187" s="3">
        <f>VLOOKUP($A187,Seventeen,9,)</f>
        <v>7080</v>
      </c>
      <c r="L187" s="3">
        <f>VLOOKUP($A187,Seventeen,10,)</f>
        <v>7080</v>
      </c>
    </row>
    <row r="188" spans="1:12" x14ac:dyDescent="0.3">
      <c r="A188" t="s">
        <v>177</v>
      </c>
      <c r="C188" t="s">
        <v>106</v>
      </c>
      <c r="D188" t="s">
        <v>11</v>
      </c>
      <c r="E188" s="3">
        <v>5070</v>
      </c>
      <c r="F188" s="3">
        <v>490</v>
      </c>
      <c r="G188" s="3">
        <v>0</v>
      </c>
      <c r="H188" s="3">
        <v>320</v>
      </c>
      <c r="I188" s="3">
        <v>5880</v>
      </c>
      <c r="J188" s="3">
        <v>5880</v>
      </c>
      <c r="K188" s="3">
        <f>VLOOKUP($A188,Seventeen,9,)</f>
        <v>5700</v>
      </c>
      <c r="L188" s="3">
        <f>VLOOKUP($A188,Seventeen,10,)</f>
        <v>5700</v>
      </c>
    </row>
    <row r="189" spans="1:12" x14ac:dyDescent="0.3">
      <c r="A189" t="s">
        <v>178</v>
      </c>
      <c r="B189" t="s">
        <v>327</v>
      </c>
      <c r="C189" t="s">
        <v>106</v>
      </c>
      <c r="D189" t="s">
        <v>11</v>
      </c>
      <c r="E189" s="3">
        <v>165230</v>
      </c>
      <c r="F189" s="3">
        <v>16020</v>
      </c>
      <c r="G189" s="3">
        <v>77550</v>
      </c>
      <c r="H189" s="3">
        <v>10370</v>
      </c>
      <c r="I189" s="3">
        <v>269170</v>
      </c>
      <c r="J189" s="3">
        <v>269170</v>
      </c>
      <c r="K189" s="3">
        <f>VLOOKUP($A189,Seventeen,9,)</f>
        <v>264230</v>
      </c>
      <c r="L189" s="3">
        <f>VLOOKUP($A189,Seventeen,10,)</f>
        <v>270230</v>
      </c>
    </row>
    <row r="190" spans="1:12" x14ac:dyDescent="0.3">
      <c r="A190" t="s">
        <v>364</v>
      </c>
      <c r="C190" t="s">
        <v>106</v>
      </c>
      <c r="D190" t="s">
        <v>11</v>
      </c>
      <c r="E190" s="3"/>
      <c r="F190" s="3"/>
      <c r="G190" s="3"/>
      <c r="H190" s="3"/>
      <c r="I190" s="3"/>
      <c r="J190" s="3">
        <v>6000</v>
      </c>
      <c r="K190" s="3"/>
      <c r="L190" s="3"/>
    </row>
    <row r="191" spans="1:12" x14ac:dyDescent="0.3">
      <c r="A191" t="s">
        <v>179</v>
      </c>
      <c r="C191" t="s">
        <v>106</v>
      </c>
      <c r="D191" t="s">
        <v>11</v>
      </c>
      <c r="E191" s="3">
        <v>17200</v>
      </c>
      <c r="F191" s="3">
        <v>1670</v>
      </c>
      <c r="G191" s="3">
        <v>5050</v>
      </c>
      <c r="H191" s="3">
        <v>1080</v>
      </c>
      <c r="I191" s="3">
        <v>25000</v>
      </c>
      <c r="J191" s="3">
        <v>25000</v>
      </c>
      <c r="K191" s="3">
        <f t="shared" ref="K191:K196" si="15">VLOOKUP($A191,Seventeen,9,)</f>
        <v>24000</v>
      </c>
      <c r="L191" s="3">
        <f t="shared" ref="L191:L196" si="16">VLOOKUP($A191,Seventeen,10,)</f>
        <v>24000</v>
      </c>
    </row>
    <row r="192" spans="1:12" x14ac:dyDescent="0.3">
      <c r="A192" t="s">
        <v>180</v>
      </c>
      <c r="C192" t="s">
        <v>106</v>
      </c>
      <c r="D192" t="s">
        <v>11</v>
      </c>
      <c r="E192" s="3">
        <v>17750</v>
      </c>
      <c r="F192" s="3">
        <v>1720</v>
      </c>
      <c r="G192" s="3">
        <v>0</v>
      </c>
      <c r="H192" s="3">
        <v>1110</v>
      </c>
      <c r="I192" s="3">
        <v>20580</v>
      </c>
      <c r="J192" s="3">
        <v>20580</v>
      </c>
      <c r="K192" s="3">
        <f t="shared" si="15"/>
        <v>19990</v>
      </c>
      <c r="L192" s="3">
        <f t="shared" si="16"/>
        <v>19990</v>
      </c>
    </row>
    <row r="193" spans="1:12" x14ac:dyDescent="0.3">
      <c r="A193" t="s">
        <v>181</v>
      </c>
      <c r="C193" t="s">
        <v>106</v>
      </c>
      <c r="D193" t="s">
        <v>11</v>
      </c>
      <c r="E193" s="3">
        <v>2500</v>
      </c>
      <c r="F193" s="3">
        <v>240</v>
      </c>
      <c r="G193" s="3">
        <v>0</v>
      </c>
      <c r="H193" s="3">
        <v>160</v>
      </c>
      <c r="I193" s="3">
        <v>2900</v>
      </c>
      <c r="J193" s="3">
        <v>2900</v>
      </c>
      <c r="K193" s="3">
        <f t="shared" si="15"/>
        <v>2810</v>
      </c>
      <c r="L193" s="3">
        <f t="shared" si="16"/>
        <v>2810</v>
      </c>
    </row>
    <row r="194" spans="1:12" x14ac:dyDescent="0.3">
      <c r="A194" t="s">
        <v>182</v>
      </c>
      <c r="C194" t="s">
        <v>106</v>
      </c>
      <c r="D194" t="s">
        <v>13</v>
      </c>
      <c r="E194" s="3">
        <v>8440</v>
      </c>
      <c r="F194" s="3">
        <v>820</v>
      </c>
      <c r="G194" s="3">
        <v>0</v>
      </c>
      <c r="H194" s="3">
        <v>530</v>
      </c>
      <c r="I194" s="3">
        <v>9790</v>
      </c>
      <c r="J194" s="3">
        <v>11150</v>
      </c>
      <c r="K194" s="3">
        <f t="shared" si="15"/>
        <v>9500</v>
      </c>
      <c r="L194" s="3">
        <f t="shared" si="16"/>
        <v>11150</v>
      </c>
    </row>
    <row r="195" spans="1:12" x14ac:dyDescent="0.3">
      <c r="A195" t="s">
        <v>184</v>
      </c>
      <c r="C195" t="s">
        <v>106</v>
      </c>
      <c r="D195" t="s">
        <v>36</v>
      </c>
      <c r="E195" s="3">
        <v>17200</v>
      </c>
      <c r="F195" s="3">
        <v>1670</v>
      </c>
      <c r="G195" s="3">
        <v>5050</v>
      </c>
      <c r="H195" s="3">
        <v>1080</v>
      </c>
      <c r="I195" s="3">
        <v>25000</v>
      </c>
      <c r="J195" s="3">
        <v>25000</v>
      </c>
      <c r="K195" s="3">
        <f t="shared" si="15"/>
        <v>24000</v>
      </c>
      <c r="L195" s="3">
        <f t="shared" si="16"/>
        <v>24000</v>
      </c>
    </row>
    <row r="196" spans="1:12" x14ac:dyDescent="0.3">
      <c r="A196" t="s">
        <v>185</v>
      </c>
      <c r="B196" t="s">
        <v>327</v>
      </c>
      <c r="C196" t="s">
        <v>106</v>
      </c>
      <c r="D196" t="s">
        <v>36</v>
      </c>
      <c r="E196" s="3">
        <v>139790</v>
      </c>
      <c r="F196" s="3">
        <v>13560</v>
      </c>
      <c r="G196" s="3">
        <v>46970</v>
      </c>
      <c r="H196" s="3">
        <v>8780</v>
      </c>
      <c r="I196" s="3">
        <v>209100</v>
      </c>
      <c r="J196" s="3">
        <v>246730</v>
      </c>
      <c r="K196" s="3">
        <f t="shared" si="15"/>
        <v>204910</v>
      </c>
      <c r="L196" s="3">
        <f t="shared" si="16"/>
        <v>212141</v>
      </c>
    </row>
    <row r="197" spans="1:12" x14ac:dyDescent="0.3">
      <c r="A197" t="s">
        <v>365</v>
      </c>
      <c r="C197" t="s">
        <v>106</v>
      </c>
      <c r="D197" t="s">
        <v>36</v>
      </c>
      <c r="E197" s="3"/>
      <c r="F197" s="3"/>
      <c r="G197" s="3"/>
      <c r="H197" s="3"/>
      <c r="I197" s="3"/>
      <c r="J197" s="3">
        <v>400</v>
      </c>
      <c r="K197" s="3"/>
      <c r="L197" s="3"/>
    </row>
    <row r="198" spans="1:12" x14ac:dyDescent="0.3">
      <c r="A198" t="s">
        <v>186</v>
      </c>
      <c r="C198" t="s">
        <v>106</v>
      </c>
      <c r="D198" t="s">
        <v>36</v>
      </c>
      <c r="E198" s="3">
        <v>25090</v>
      </c>
      <c r="F198" s="3">
        <v>2430</v>
      </c>
      <c r="G198" s="3">
        <v>0</v>
      </c>
      <c r="H198" s="3">
        <v>1580</v>
      </c>
      <c r="I198" s="3">
        <v>29100</v>
      </c>
      <c r="J198" s="3">
        <v>29100</v>
      </c>
      <c r="K198" s="3">
        <f>VLOOKUP($A198,Seventeen,9,)</f>
        <v>28260</v>
      </c>
      <c r="L198" s="3">
        <f>VLOOKUP($A198,Seventeen,10,)</f>
        <v>29486</v>
      </c>
    </row>
    <row r="199" spans="1:12" x14ac:dyDescent="0.3">
      <c r="A199" t="s">
        <v>187</v>
      </c>
      <c r="B199" t="s">
        <v>327</v>
      </c>
      <c r="C199" t="s">
        <v>106</v>
      </c>
      <c r="D199" t="s">
        <v>36</v>
      </c>
      <c r="E199" s="3">
        <v>167310</v>
      </c>
      <c r="F199" s="3">
        <v>16220</v>
      </c>
      <c r="G199" s="3">
        <v>77740</v>
      </c>
      <c r="H199" s="3">
        <v>10500</v>
      </c>
      <c r="I199" s="3">
        <v>271770</v>
      </c>
      <c r="J199" s="3">
        <v>271770</v>
      </c>
      <c r="K199" s="3">
        <f>VLOOKUP($A199,Seventeen,9,)</f>
        <v>266780</v>
      </c>
      <c r="L199" s="3">
        <f>VLOOKUP($A199,Seventeen,10,)</f>
        <v>269770</v>
      </c>
    </row>
    <row r="200" spans="1:12" x14ac:dyDescent="0.3">
      <c r="A200" t="s">
        <v>366</v>
      </c>
      <c r="C200" t="s">
        <v>106</v>
      </c>
      <c r="D200" t="s">
        <v>36</v>
      </c>
      <c r="E200" s="3"/>
      <c r="F200" s="3"/>
      <c r="G200" s="3"/>
      <c r="H200" s="3"/>
      <c r="I200" s="3"/>
      <c r="J200" s="3">
        <v>1800</v>
      </c>
      <c r="K200" s="3">
        <f>J199-J200</f>
        <v>269970</v>
      </c>
      <c r="L200" s="3"/>
    </row>
    <row r="201" spans="1:12" x14ac:dyDescent="0.3">
      <c r="A201" t="s">
        <v>188</v>
      </c>
      <c r="C201" t="s">
        <v>106</v>
      </c>
      <c r="D201" t="s">
        <v>36</v>
      </c>
      <c r="E201" s="3">
        <v>17200</v>
      </c>
      <c r="F201" s="3">
        <v>1670</v>
      </c>
      <c r="G201" s="3">
        <v>5050</v>
      </c>
      <c r="H201" s="3">
        <v>1080</v>
      </c>
      <c r="I201" s="3">
        <v>25000</v>
      </c>
      <c r="J201" s="3">
        <v>25000</v>
      </c>
      <c r="K201" s="3">
        <f>VLOOKUP($A201,Seventeen,9,)</f>
        <v>24000</v>
      </c>
      <c r="L201" s="3">
        <f>VLOOKUP($A201,Seventeen,10,)</f>
        <v>24000</v>
      </c>
    </row>
    <row r="202" spans="1:12" x14ac:dyDescent="0.3">
      <c r="A202" t="s">
        <v>189</v>
      </c>
      <c r="B202" t="s">
        <v>327</v>
      </c>
      <c r="C202" t="s">
        <v>106</v>
      </c>
      <c r="D202" t="s">
        <v>11</v>
      </c>
      <c r="E202" s="3">
        <v>281850</v>
      </c>
      <c r="F202" s="3">
        <v>27330</v>
      </c>
      <c r="G202" s="3">
        <v>163240</v>
      </c>
      <c r="H202" s="3">
        <v>17690</v>
      </c>
      <c r="I202" s="3">
        <v>490110</v>
      </c>
      <c r="J202" s="3">
        <v>490110</v>
      </c>
      <c r="K202" s="3">
        <f>VLOOKUP($A202,Seventeen,9,)</f>
        <v>481690</v>
      </c>
      <c r="L202" s="3">
        <f>VLOOKUP($A202,Seventeen,10,)</f>
        <v>487095</v>
      </c>
    </row>
    <row r="203" spans="1:12" x14ac:dyDescent="0.3">
      <c r="A203" t="s">
        <v>367</v>
      </c>
      <c r="C203" t="s">
        <v>106</v>
      </c>
      <c r="D203" t="s">
        <v>11</v>
      </c>
      <c r="E203" s="3"/>
      <c r="F203" s="3"/>
      <c r="G203" s="3"/>
      <c r="H203" s="3"/>
      <c r="I203" s="3"/>
      <c r="J203" s="3">
        <v>5425</v>
      </c>
      <c r="K203" s="3"/>
      <c r="L203" s="3"/>
    </row>
    <row r="204" spans="1:12" x14ac:dyDescent="0.3">
      <c r="A204" t="s">
        <v>190</v>
      </c>
      <c r="C204" t="s">
        <v>106</v>
      </c>
      <c r="D204" t="s">
        <v>11</v>
      </c>
      <c r="E204" s="3">
        <v>17200</v>
      </c>
      <c r="F204" s="3">
        <v>1670</v>
      </c>
      <c r="G204" s="3">
        <v>5050</v>
      </c>
      <c r="H204" s="3">
        <v>1080</v>
      </c>
      <c r="I204" s="3">
        <v>25000</v>
      </c>
      <c r="J204" s="3">
        <v>25000</v>
      </c>
      <c r="K204" s="3">
        <f>VLOOKUP($A204,Seventeen,9,)</f>
        <v>24000</v>
      </c>
      <c r="L204" s="3">
        <f>VLOOKUP($A204,Seventeen,10,)</f>
        <v>24000</v>
      </c>
    </row>
    <row r="205" spans="1:12" x14ac:dyDescent="0.3">
      <c r="A205" t="s">
        <v>191</v>
      </c>
      <c r="B205" t="s">
        <v>327</v>
      </c>
      <c r="C205" t="s">
        <v>106</v>
      </c>
      <c r="D205" t="s">
        <v>11</v>
      </c>
      <c r="E205" s="3">
        <v>149240</v>
      </c>
      <c r="F205" s="3">
        <v>14470</v>
      </c>
      <c r="G205" s="3">
        <v>67460</v>
      </c>
      <c r="H205" s="3">
        <v>9370</v>
      </c>
      <c r="I205" s="3">
        <v>240540</v>
      </c>
      <c r="J205" s="3">
        <v>240540</v>
      </c>
      <c r="K205" s="3">
        <f>VLOOKUP($A205,Seventeen,9,)</f>
        <v>236080</v>
      </c>
      <c r="L205" s="3">
        <f>VLOOKUP($A205,Seventeen,10,)</f>
        <v>238070</v>
      </c>
    </row>
    <row r="206" spans="1:12" x14ac:dyDescent="0.3">
      <c r="A206" t="s">
        <v>368</v>
      </c>
      <c r="C206" t="s">
        <v>106</v>
      </c>
      <c r="D206" t="s">
        <v>11</v>
      </c>
      <c r="E206" s="3"/>
      <c r="F206" s="3"/>
      <c r="G206" s="3"/>
      <c r="H206" s="3"/>
      <c r="I206" s="3"/>
      <c r="J206" s="3">
        <v>2000</v>
      </c>
      <c r="K206" s="3"/>
      <c r="L206" s="3"/>
    </row>
    <row r="207" spans="1:12" x14ac:dyDescent="0.3">
      <c r="A207" t="s">
        <v>192</v>
      </c>
      <c r="C207" t="s">
        <v>106</v>
      </c>
      <c r="D207" t="s">
        <v>13</v>
      </c>
      <c r="E207" s="3">
        <v>4430</v>
      </c>
      <c r="F207" s="3">
        <v>430</v>
      </c>
      <c r="G207" s="3">
        <v>0</v>
      </c>
      <c r="H207" s="3">
        <v>280</v>
      </c>
      <c r="I207" s="3">
        <v>5140</v>
      </c>
      <c r="J207" s="3">
        <v>5140</v>
      </c>
      <c r="K207" s="3">
        <f t="shared" ref="K207:K217" si="17">VLOOKUP($A207,Seventeen,9,)</f>
        <v>4980</v>
      </c>
      <c r="L207" s="3">
        <f t="shared" ref="L207:L217" si="18">VLOOKUP($A207,Seventeen,10,)</f>
        <v>4980</v>
      </c>
    </row>
    <row r="208" spans="1:12" x14ac:dyDescent="0.3">
      <c r="A208" t="s">
        <v>193</v>
      </c>
      <c r="C208" t="s">
        <v>106</v>
      </c>
      <c r="D208" t="s">
        <v>13</v>
      </c>
      <c r="E208" s="3">
        <v>48220</v>
      </c>
      <c r="F208" s="3">
        <v>4680</v>
      </c>
      <c r="G208" s="3">
        <v>14170</v>
      </c>
      <c r="H208" s="3">
        <v>3030</v>
      </c>
      <c r="I208" s="3">
        <v>70100</v>
      </c>
      <c r="J208" s="3">
        <v>70850</v>
      </c>
      <c r="K208" s="3">
        <f t="shared" si="17"/>
        <v>68640</v>
      </c>
      <c r="L208" s="3">
        <f t="shared" si="18"/>
        <v>70463.22</v>
      </c>
    </row>
    <row r="209" spans="1:12" x14ac:dyDescent="0.3">
      <c r="A209" t="s">
        <v>194</v>
      </c>
      <c r="C209" t="s">
        <v>106</v>
      </c>
      <c r="D209" t="s">
        <v>11</v>
      </c>
      <c r="E209" s="3">
        <v>48180</v>
      </c>
      <c r="F209" s="3">
        <v>4670</v>
      </c>
      <c r="G209" s="3">
        <v>0</v>
      </c>
      <c r="H209" s="3">
        <v>3020</v>
      </c>
      <c r="I209" s="3">
        <v>55870</v>
      </c>
      <c r="J209" s="3">
        <v>55870</v>
      </c>
      <c r="K209" s="3">
        <f t="shared" si="17"/>
        <v>54260</v>
      </c>
      <c r="L209" s="3">
        <f t="shared" si="18"/>
        <v>54250</v>
      </c>
    </row>
    <row r="210" spans="1:12" x14ac:dyDescent="0.3">
      <c r="A210" t="s">
        <v>195</v>
      </c>
      <c r="C210" t="s">
        <v>106</v>
      </c>
      <c r="D210" t="s">
        <v>10</v>
      </c>
      <c r="E210" s="3">
        <v>8440</v>
      </c>
      <c r="F210" s="3">
        <v>820</v>
      </c>
      <c r="G210" s="3">
        <v>0</v>
      </c>
      <c r="H210" s="3">
        <v>530</v>
      </c>
      <c r="I210" s="3">
        <v>9790</v>
      </c>
      <c r="J210" s="3">
        <v>9790</v>
      </c>
      <c r="K210" s="3">
        <f t="shared" si="17"/>
        <v>9500</v>
      </c>
      <c r="L210" s="3">
        <f t="shared" si="18"/>
        <v>9500</v>
      </c>
    </row>
    <row r="211" spans="1:12" x14ac:dyDescent="0.3">
      <c r="A211" t="s">
        <v>196</v>
      </c>
      <c r="C211" t="s">
        <v>106</v>
      </c>
      <c r="D211" t="s">
        <v>108</v>
      </c>
      <c r="E211" s="3">
        <v>8440</v>
      </c>
      <c r="F211" s="3">
        <v>820</v>
      </c>
      <c r="G211" s="3">
        <v>0</v>
      </c>
      <c r="H211" s="3">
        <v>530</v>
      </c>
      <c r="I211" s="3">
        <v>9790</v>
      </c>
      <c r="J211" s="3">
        <v>9790</v>
      </c>
      <c r="K211" s="3">
        <f t="shared" si="17"/>
        <v>9500</v>
      </c>
      <c r="L211" s="3">
        <f t="shared" si="18"/>
        <v>9500</v>
      </c>
    </row>
    <row r="212" spans="1:12" x14ac:dyDescent="0.3">
      <c r="A212" t="s">
        <v>197</v>
      </c>
      <c r="C212" t="s">
        <v>106</v>
      </c>
      <c r="D212" t="s">
        <v>11</v>
      </c>
      <c r="E212" s="3">
        <v>10660</v>
      </c>
      <c r="F212" s="3">
        <v>1030</v>
      </c>
      <c r="G212" s="3">
        <v>0</v>
      </c>
      <c r="H212" s="3">
        <v>670</v>
      </c>
      <c r="I212" s="3">
        <v>12360</v>
      </c>
      <c r="J212" s="3">
        <v>12360</v>
      </c>
      <c r="K212" s="3">
        <f t="shared" si="17"/>
        <v>12010</v>
      </c>
      <c r="L212" s="3">
        <f t="shared" si="18"/>
        <v>12010</v>
      </c>
    </row>
    <row r="213" spans="1:12" x14ac:dyDescent="0.3">
      <c r="A213" t="s">
        <v>198</v>
      </c>
      <c r="C213" t="s">
        <v>106</v>
      </c>
      <c r="D213" t="s">
        <v>11</v>
      </c>
      <c r="E213" s="3">
        <v>2500</v>
      </c>
      <c r="F213" s="3">
        <v>240</v>
      </c>
      <c r="G213" s="3">
        <v>0</v>
      </c>
      <c r="H213" s="3">
        <v>160</v>
      </c>
      <c r="I213" s="3">
        <v>2900</v>
      </c>
      <c r="J213" s="3">
        <v>2900</v>
      </c>
      <c r="K213" s="3">
        <f t="shared" si="17"/>
        <v>2810</v>
      </c>
      <c r="L213" s="3">
        <f t="shared" si="18"/>
        <v>2810</v>
      </c>
    </row>
    <row r="214" spans="1:12" x14ac:dyDescent="0.3">
      <c r="A214" t="s">
        <v>199</v>
      </c>
      <c r="C214" t="s">
        <v>106</v>
      </c>
      <c r="D214" t="s">
        <v>11</v>
      </c>
      <c r="E214" s="3">
        <v>33630</v>
      </c>
      <c r="F214" s="3">
        <v>3260</v>
      </c>
      <c r="G214" s="3">
        <v>0</v>
      </c>
      <c r="H214" s="3">
        <v>2110</v>
      </c>
      <c r="I214" s="3">
        <v>39000</v>
      </c>
      <c r="J214" s="3">
        <v>38400</v>
      </c>
      <c r="K214" s="3">
        <f t="shared" si="17"/>
        <v>37870</v>
      </c>
      <c r="L214" s="3">
        <f t="shared" si="18"/>
        <v>37870</v>
      </c>
    </row>
    <row r="215" spans="1:12" x14ac:dyDescent="0.3">
      <c r="A215" t="s">
        <v>200</v>
      </c>
      <c r="C215" t="s">
        <v>106</v>
      </c>
      <c r="D215" t="s">
        <v>11</v>
      </c>
      <c r="E215" s="3">
        <v>21660</v>
      </c>
      <c r="F215" s="3">
        <v>2100</v>
      </c>
      <c r="G215" s="3">
        <v>0</v>
      </c>
      <c r="H215" s="3">
        <v>1360</v>
      </c>
      <c r="I215" s="3">
        <v>25120</v>
      </c>
      <c r="J215" s="3">
        <v>25120</v>
      </c>
      <c r="K215" s="3">
        <f t="shared" si="17"/>
        <v>24390</v>
      </c>
      <c r="L215" s="3">
        <f t="shared" si="18"/>
        <v>24390</v>
      </c>
    </row>
    <row r="216" spans="1:12" x14ac:dyDescent="0.3">
      <c r="A216" t="s">
        <v>201</v>
      </c>
      <c r="C216" t="s">
        <v>106</v>
      </c>
      <c r="D216" t="s">
        <v>11</v>
      </c>
      <c r="E216" s="3">
        <v>6280</v>
      </c>
      <c r="F216" s="3">
        <v>610</v>
      </c>
      <c r="G216" s="3">
        <v>0</v>
      </c>
      <c r="H216" s="3">
        <v>390</v>
      </c>
      <c r="I216" s="3">
        <v>7280</v>
      </c>
      <c r="J216" s="3">
        <v>7280</v>
      </c>
      <c r="K216" s="3">
        <f t="shared" si="17"/>
        <v>7080</v>
      </c>
      <c r="L216" s="3">
        <f t="shared" si="18"/>
        <v>7080</v>
      </c>
    </row>
    <row r="217" spans="1:12" x14ac:dyDescent="0.3">
      <c r="A217" t="s">
        <v>202</v>
      </c>
      <c r="B217" t="s">
        <v>327</v>
      </c>
      <c r="C217" t="s">
        <v>106</v>
      </c>
      <c r="D217" t="s">
        <v>11</v>
      </c>
      <c r="E217" s="3">
        <v>165060</v>
      </c>
      <c r="F217" s="3">
        <v>16010</v>
      </c>
      <c r="G217" s="3">
        <v>71280</v>
      </c>
      <c r="H217" s="3">
        <v>10360</v>
      </c>
      <c r="I217" s="3">
        <v>262710</v>
      </c>
      <c r="J217" s="3">
        <v>262710</v>
      </c>
      <c r="K217" s="3">
        <f t="shared" si="17"/>
        <v>257770</v>
      </c>
      <c r="L217" s="3">
        <f t="shared" si="18"/>
        <v>257760</v>
      </c>
    </row>
    <row r="218" spans="1:12" x14ac:dyDescent="0.3">
      <c r="A218" s="93" t="s">
        <v>369</v>
      </c>
      <c r="B218" s="93"/>
      <c r="C218" s="93" t="s">
        <v>106</v>
      </c>
      <c r="D218" s="93" t="s">
        <v>11</v>
      </c>
      <c r="E218" s="94"/>
      <c r="F218" s="94"/>
      <c r="G218" s="94"/>
      <c r="H218" s="94"/>
      <c r="I218" s="94"/>
      <c r="J218" s="94">
        <v>2100</v>
      </c>
      <c r="K218" s="3"/>
      <c r="L218" s="3"/>
    </row>
    <row r="219" spans="1:12" x14ac:dyDescent="0.3">
      <c r="A219" t="s">
        <v>203</v>
      </c>
      <c r="C219" t="s">
        <v>106</v>
      </c>
      <c r="D219" t="s">
        <v>11</v>
      </c>
      <c r="E219" s="3">
        <v>17200</v>
      </c>
      <c r="F219" s="3">
        <v>1670</v>
      </c>
      <c r="G219" s="3">
        <v>5050</v>
      </c>
      <c r="H219" s="3">
        <v>1080</v>
      </c>
      <c r="I219" s="3">
        <v>25000</v>
      </c>
      <c r="J219" s="3">
        <v>25000</v>
      </c>
      <c r="K219" s="3">
        <f>VLOOKUP($A219,Seventeen,9,)</f>
        <v>24000</v>
      </c>
      <c r="L219" s="3">
        <f>VLOOKUP($A219,Seventeen,10,)</f>
        <v>24000</v>
      </c>
    </row>
    <row r="220" spans="1:12" x14ac:dyDescent="0.3">
      <c r="A220" t="s">
        <v>204</v>
      </c>
      <c r="B220" t="s">
        <v>327</v>
      </c>
      <c r="C220" t="s">
        <v>106</v>
      </c>
      <c r="D220" t="s">
        <v>91</v>
      </c>
      <c r="E220" s="3">
        <v>189170</v>
      </c>
      <c r="F220" s="3">
        <v>18340</v>
      </c>
      <c r="G220" s="3">
        <v>100990</v>
      </c>
      <c r="H220" s="3">
        <v>11880</v>
      </c>
      <c r="I220" s="3">
        <v>320380</v>
      </c>
      <c r="J220" s="3">
        <v>320380</v>
      </c>
      <c r="K220" s="3">
        <f>VLOOKUP($A220,Seventeen,9,)</f>
        <v>314720</v>
      </c>
      <c r="L220" s="3">
        <f>VLOOKUP($A220,Seventeen,10,)</f>
        <v>318720</v>
      </c>
    </row>
    <row r="221" spans="1:12" x14ac:dyDescent="0.3">
      <c r="A221" t="s">
        <v>370</v>
      </c>
      <c r="C221" t="s">
        <v>106</v>
      </c>
      <c r="D221" t="s">
        <v>91</v>
      </c>
      <c r="E221" s="3"/>
      <c r="F221" s="3"/>
      <c r="G221" s="3"/>
      <c r="H221" s="3"/>
      <c r="I221" s="3"/>
      <c r="J221" s="3">
        <v>4120</v>
      </c>
      <c r="K221" s="3"/>
      <c r="L221" s="3"/>
    </row>
    <row r="222" spans="1:12" x14ac:dyDescent="0.3">
      <c r="A222" t="s">
        <v>205</v>
      </c>
      <c r="C222" t="s">
        <v>106</v>
      </c>
      <c r="D222" t="s">
        <v>91</v>
      </c>
      <c r="E222" s="3">
        <v>17200</v>
      </c>
      <c r="F222" s="3">
        <v>1670</v>
      </c>
      <c r="G222" s="3">
        <v>5050</v>
      </c>
      <c r="H222" s="3">
        <v>1080</v>
      </c>
      <c r="I222" s="3">
        <v>25000</v>
      </c>
      <c r="J222" s="3">
        <v>25000</v>
      </c>
      <c r="K222" s="3">
        <f t="shared" ref="K222:K250" si="19">VLOOKUP($A222,Seventeen,9,)</f>
        <v>24000</v>
      </c>
      <c r="L222" s="3">
        <f t="shared" ref="L222:L250" si="20">VLOOKUP($A222,Seventeen,10,)</f>
        <v>24000</v>
      </c>
    </row>
    <row r="223" spans="1:12" x14ac:dyDescent="0.3">
      <c r="A223" t="s">
        <v>206</v>
      </c>
      <c r="C223" t="s">
        <v>106</v>
      </c>
      <c r="D223" t="s">
        <v>11</v>
      </c>
      <c r="E223" s="3">
        <v>1700</v>
      </c>
      <c r="F223" s="3">
        <v>160</v>
      </c>
      <c r="G223" s="3">
        <v>0</v>
      </c>
      <c r="H223" s="3">
        <v>110</v>
      </c>
      <c r="I223" s="3">
        <v>1970</v>
      </c>
      <c r="J223" s="3">
        <v>1970</v>
      </c>
      <c r="K223" s="3">
        <f t="shared" si="19"/>
        <v>1920</v>
      </c>
      <c r="L223" s="3">
        <f t="shared" si="20"/>
        <v>1920</v>
      </c>
    </row>
    <row r="224" spans="1:12" x14ac:dyDescent="0.3">
      <c r="A224" t="s">
        <v>207</v>
      </c>
      <c r="C224" t="s">
        <v>106</v>
      </c>
      <c r="D224" t="s">
        <v>11</v>
      </c>
      <c r="E224" s="3">
        <v>1700</v>
      </c>
      <c r="F224" s="3">
        <v>160</v>
      </c>
      <c r="G224" s="3">
        <v>0</v>
      </c>
      <c r="H224" s="3">
        <v>110</v>
      </c>
      <c r="I224" s="3">
        <v>1970</v>
      </c>
      <c r="J224" s="3">
        <v>1970</v>
      </c>
      <c r="K224" s="3">
        <f t="shared" si="19"/>
        <v>1920</v>
      </c>
      <c r="L224" s="3">
        <f t="shared" si="20"/>
        <v>1920</v>
      </c>
    </row>
    <row r="225" spans="1:12" x14ac:dyDescent="0.3">
      <c r="A225" t="s">
        <v>208</v>
      </c>
      <c r="C225" t="s">
        <v>106</v>
      </c>
      <c r="D225" t="s">
        <v>11</v>
      </c>
      <c r="E225" s="3">
        <v>17200</v>
      </c>
      <c r="F225" s="3">
        <v>1670</v>
      </c>
      <c r="G225" s="3">
        <v>5050</v>
      </c>
      <c r="H225" s="3">
        <v>1080</v>
      </c>
      <c r="I225" s="3">
        <v>25000</v>
      </c>
      <c r="J225" s="3">
        <v>25000</v>
      </c>
      <c r="K225" s="3">
        <f t="shared" si="19"/>
        <v>24000</v>
      </c>
      <c r="L225" s="3">
        <f t="shared" si="20"/>
        <v>24000</v>
      </c>
    </row>
    <row r="226" spans="1:12" x14ac:dyDescent="0.3">
      <c r="A226" t="s">
        <v>209</v>
      </c>
      <c r="C226" t="s">
        <v>106</v>
      </c>
      <c r="D226" t="s">
        <v>36</v>
      </c>
      <c r="E226" s="3">
        <v>8440</v>
      </c>
      <c r="F226" s="3">
        <v>820</v>
      </c>
      <c r="G226" s="3">
        <v>0</v>
      </c>
      <c r="H226" s="3">
        <v>530</v>
      </c>
      <c r="I226" s="3">
        <v>9790</v>
      </c>
      <c r="J226" s="3">
        <v>9790</v>
      </c>
      <c r="K226" s="3">
        <f t="shared" si="19"/>
        <v>9500</v>
      </c>
      <c r="L226" s="3">
        <f t="shared" si="20"/>
        <v>9913</v>
      </c>
    </row>
    <row r="227" spans="1:12" x14ac:dyDescent="0.3">
      <c r="A227" t="s">
        <v>210</v>
      </c>
      <c r="C227" t="s">
        <v>211</v>
      </c>
      <c r="D227" t="s">
        <v>36</v>
      </c>
      <c r="E227" s="3">
        <v>22780</v>
      </c>
      <c r="F227" s="3">
        <v>2670</v>
      </c>
      <c r="G227" s="3">
        <v>0</v>
      </c>
      <c r="H227" s="3">
        <v>1370</v>
      </c>
      <c r="I227" s="3">
        <v>26820</v>
      </c>
      <c r="J227" s="3">
        <v>26820</v>
      </c>
      <c r="K227" s="3">
        <f t="shared" si="19"/>
        <v>25750</v>
      </c>
      <c r="L227" s="3">
        <f t="shared" si="20"/>
        <v>26819</v>
      </c>
    </row>
    <row r="228" spans="1:12" x14ac:dyDescent="0.3">
      <c r="A228" t="s">
        <v>212</v>
      </c>
      <c r="C228" t="s">
        <v>211</v>
      </c>
      <c r="D228" t="s">
        <v>13</v>
      </c>
      <c r="E228" s="3">
        <v>14170</v>
      </c>
      <c r="F228" s="3">
        <v>1660</v>
      </c>
      <c r="G228" s="3">
        <v>0</v>
      </c>
      <c r="H228" s="3">
        <v>850</v>
      </c>
      <c r="I228" s="3">
        <v>16680</v>
      </c>
      <c r="J228" s="3">
        <v>17480</v>
      </c>
      <c r="K228" s="3">
        <f t="shared" si="19"/>
        <v>16690</v>
      </c>
      <c r="L228" s="3">
        <f t="shared" si="20"/>
        <v>16690</v>
      </c>
    </row>
    <row r="229" spans="1:12" x14ac:dyDescent="0.3">
      <c r="A229" t="s">
        <v>213</v>
      </c>
      <c r="C229" t="s">
        <v>211</v>
      </c>
      <c r="D229" t="s">
        <v>13</v>
      </c>
      <c r="E229" s="3">
        <v>57050</v>
      </c>
      <c r="F229" s="3">
        <v>6670</v>
      </c>
      <c r="G229" s="3">
        <v>0</v>
      </c>
      <c r="H229" s="3">
        <v>3430</v>
      </c>
      <c r="I229" s="3">
        <v>67150</v>
      </c>
      <c r="J229" s="3">
        <v>67150</v>
      </c>
      <c r="K229" s="3">
        <f t="shared" si="19"/>
        <v>67170</v>
      </c>
      <c r="L229" s="3">
        <f t="shared" si="20"/>
        <v>67170</v>
      </c>
    </row>
    <row r="230" spans="1:12" x14ac:dyDescent="0.3">
      <c r="A230" t="s">
        <v>214</v>
      </c>
      <c r="C230" t="s">
        <v>211</v>
      </c>
      <c r="D230" t="s">
        <v>13</v>
      </c>
      <c r="E230" s="3">
        <v>42590</v>
      </c>
      <c r="F230" s="3">
        <v>4980</v>
      </c>
      <c r="G230" s="3">
        <v>0</v>
      </c>
      <c r="H230" s="3">
        <v>2560</v>
      </c>
      <c r="I230" s="3">
        <v>50130</v>
      </c>
      <c r="J230" s="3">
        <v>54390</v>
      </c>
      <c r="K230" s="3">
        <f t="shared" si="19"/>
        <v>50140</v>
      </c>
      <c r="L230" s="3">
        <f t="shared" si="20"/>
        <v>54300</v>
      </c>
    </row>
    <row r="231" spans="1:12" x14ac:dyDescent="0.3">
      <c r="A231" t="s">
        <v>215</v>
      </c>
      <c r="C231" t="s">
        <v>211</v>
      </c>
      <c r="D231" t="s">
        <v>36</v>
      </c>
      <c r="E231" s="3">
        <v>137070</v>
      </c>
      <c r="F231" s="3">
        <v>16040</v>
      </c>
      <c r="G231" s="3">
        <v>0</v>
      </c>
      <c r="H231" s="3">
        <v>8230</v>
      </c>
      <c r="I231" s="3">
        <v>161340</v>
      </c>
      <c r="J231" s="3">
        <v>161340</v>
      </c>
      <c r="K231" s="3">
        <f t="shared" si="19"/>
        <v>161390</v>
      </c>
      <c r="L231" s="3">
        <f t="shared" si="20"/>
        <v>168088</v>
      </c>
    </row>
    <row r="232" spans="1:12" x14ac:dyDescent="0.3">
      <c r="A232" t="s">
        <v>216</v>
      </c>
      <c r="C232" t="s">
        <v>211</v>
      </c>
      <c r="D232" t="s">
        <v>11</v>
      </c>
      <c r="E232" s="3">
        <v>104280</v>
      </c>
      <c r="F232" s="3">
        <v>12200</v>
      </c>
      <c r="G232" s="3">
        <v>0</v>
      </c>
      <c r="H232" s="3">
        <v>6260</v>
      </c>
      <c r="I232" s="3">
        <v>122740</v>
      </c>
      <c r="J232" s="3">
        <v>123000</v>
      </c>
      <c r="K232" s="3">
        <f t="shared" si="19"/>
        <v>122790</v>
      </c>
      <c r="L232" s="3">
        <f t="shared" si="20"/>
        <v>122790</v>
      </c>
    </row>
    <row r="233" spans="1:12" x14ac:dyDescent="0.3">
      <c r="A233" t="s">
        <v>406</v>
      </c>
      <c r="C233" t="s">
        <v>211</v>
      </c>
      <c r="D233" t="s">
        <v>10</v>
      </c>
      <c r="E233" s="3">
        <v>111600</v>
      </c>
      <c r="F233" s="3">
        <v>13060</v>
      </c>
      <c r="G233" s="3">
        <v>0</v>
      </c>
      <c r="H233" s="3">
        <v>6700</v>
      </c>
      <c r="I233" s="3">
        <v>131360</v>
      </c>
      <c r="J233" s="3">
        <v>131360</v>
      </c>
      <c r="K233" s="3">
        <f t="shared" si="19"/>
        <v>131400</v>
      </c>
      <c r="L233" s="3">
        <f t="shared" si="20"/>
        <v>131400</v>
      </c>
    </row>
    <row r="234" spans="1:12" x14ac:dyDescent="0.3">
      <c r="A234" t="s">
        <v>217</v>
      </c>
      <c r="C234" t="s">
        <v>211</v>
      </c>
      <c r="D234" t="s">
        <v>10</v>
      </c>
      <c r="E234" s="3">
        <v>49390</v>
      </c>
      <c r="F234" s="3">
        <v>5780</v>
      </c>
      <c r="G234" s="3">
        <v>0</v>
      </c>
      <c r="H234" s="3">
        <v>2970</v>
      </c>
      <c r="I234" s="3">
        <v>58140</v>
      </c>
      <c r="J234" s="3">
        <v>58140</v>
      </c>
      <c r="K234" s="3">
        <f t="shared" si="19"/>
        <v>58150</v>
      </c>
      <c r="L234" s="3">
        <f t="shared" si="20"/>
        <v>58150</v>
      </c>
    </row>
    <row r="235" spans="1:12" x14ac:dyDescent="0.3">
      <c r="A235" t="s">
        <v>218</v>
      </c>
      <c r="C235" t="s">
        <v>211</v>
      </c>
      <c r="D235" t="s">
        <v>11</v>
      </c>
      <c r="E235" s="3">
        <v>131270</v>
      </c>
      <c r="F235" s="3">
        <v>15360</v>
      </c>
      <c r="G235" s="3">
        <v>0</v>
      </c>
      <c r="H235" s="3">
        <v>7880</v>
      </c>
      <c r="I235" s="3">
        <v>154510</v>
      </c>
      <c r="J235" s="3">
        <v>154510</v>
      </c>
      <c r="K235" s="3">
        <f t="shared" si="19"/>
        <v>154560</v>
      </c>
      <c r="L235" s="3">
        <f t="shared" si="20"/>
        <v>154560</v>
      </c>
    </row>
    <row r="236" spans="1:12" x14ac:dyDescent="0.3">
      <c r="A236" t="s">
        <v>219</v>
      </c>
      <c r="C236" t="s">
        <v>211</v>
      </c>
      <c r="D236" t="s">
        <v>11</v>
      </c>
      <c r="E236" s="3">
        <v>122860</v>
      </c>
      <c r="F236" s="3">
        <v>14370</v>
      </c>
      <c r="G236" s="3">
        <v>0</v>
      </c>
      <c r="H236" s="3">
        <v>7380</v>
      </c>
      <c r="I236" s="3">
        <v>144610</v>
      </c>
      <c r="J236" s="3">
        <v>144610</v>
      </c>
      <c r="K236" s="3">
        <f t="shared" si="19"/>
        <v>144650</v>
      </c>
      <c r="L236" s="3">
        <f t="shared" si="20"/>
        <v>144650</v>
      </c>
    </row>
    <row r="237" spans="1:12" x14ac:dyDescent="0.3">
      <c r="A237" t="s">
        <v>220</v>
      </c>
      <c r="C237" t="s">
        <v>211</v>
      </c>
      <c r="D237" t="s">
        <v>11</v>
      </c>
      <c r="E237" s="3">
        <v>161010</v>
      </c>
      <c r="F237" s="3">
        <v>18840</v>
      </c>
      <c r="G237" s="3">
        <v>0</v>
      </c>
      <c r="H237" s="3">
        <v>9670</v>
      </c>
      <c r="I237" s="3">
        <v>189520</v>
      </c>
      <c r="J237" s="3">
        <v>189520</v>
      </c>
      <c r="K237" s="3">
        <f t="shared" si="19"/>
        <v>189570</v>
      </c>
      <c r="L237" s="3">
        <f t="shared" si="20"/>
        <v>189570</v>
      </c>
    </row>
    <row r="238" spans="1:12" x14ac:dyDescent="0.3">
      <c r="A238" t="s">
        <v>221</v>
      </c>
      <c r="C238" t="s">
        <v>211</v>
      </c>
      <c r="D238" t="s">
        <v>11</v>
      </c>
      <c r="E238" s="3">
        <v>332570</v>
      </c>
      <c r="F238" s="3">
        <v>38910</v>
      </c>
      <c r="G238" s="3">
        <v>0</v>
      </c>
      <c r="H238" s="3">
        <v>19980</v>
      </c>
      <c r="I238" s="3">
        <v>391460</v>
      </c>
      <c r="J238" s="3">
        <v>391460</v>
      </c>
      <c r="K238" s="3">
        <f t="shared" si="19"/>
        <v>391570</v>
      </c>
      <c r="L238" s="3">
        <f t="shared" si="20"/>
        <v>391570</v>
      </c>
    </row>
    <row r="239" spans="1:12" x14ac:dyDescent="0.3">
      <c r="A239" t="s">
        <v>222</v>
      </c>
      <c r="C239" t="s">
        <v>211</v>
      </c>
      <c r="D239" t="s">
        <v>36</v>
      </c>
      <c r="E239" s="3">
        <v>32440</v>
      </c>
      <c r="F239" s="3">
        <v>3800</v>
      </c>
      <c r="G239" s="3">
        <v>0</v>
      </c>
      <c r="H239" s="3">
        <v>1950</v>
      </c>
      <c r="I239" s="3">
        <v>38190</v>
      </c>
      <c r="J239" s="3">
        <v>37379</v>
      </c>
      <c r="K239" s="3">
        <f t="shared" si="19"/>
        <v>38190</v>
      </c>
      <c r="L239" s="3">
        <f t="shared" si="20"/>
        <v>37398</v>
      </c>
    </row>
    <row r="240" spans="1:12" x14ac:dyDescent="0.3">
      <c r="A240" t="s">
        <v>223</v>
      </c>
      <c r="C240" t="s">
        <v>211</v>
      </c>
      <c r="D240" t="s">
        <v>10</v>
      </c>
      <c r="E240" s="3">
        <v>144900</v>
      </c>
      <c r="F240" s="3">
        <v>16950</v>
      </c>
      <c r="G240" s="3">
        <v>0</v>
      </c>
      <c r="H240" s="3">
        <v>8700</v>
      </c>
      <c r="I240" s="3">
        <v>170550</v>
      </c>
      <c r="J240" s="3">
        <v>177795</v>
      </c>
      <c r="K240" s="3">
        <f t="shared" si="19"/>
        <v>170600</v>
      </c>
      <c r="L240" s="3">
        <f t="shared" si="20"/>
        <v>170600</v>
      </c>
    </row>
    <row r="241" spans="1:12" x14ac:dyDescent="0.3">
      <c r="A241" t="s">
        <v>224</v>
      </c>
      <c r="C241" t="s">
        <v>211</v>
      </c>
      <c r="D241" t="s">
        <v>11</v>
      </c>
      <c r="E241" s="3">
        <v>162710</v>
      </c>
      <c r="F241" s="3">
        <v>19040</v>
      </c>
      <c r="G241" s="3">
        <v>0</v>
      </c>
      <c r="H241" s="3">
        <v>9770</v>
      </c>
      <c r="I241" s="3">
        <v>191520</v>
      </c>
      <c r="J241" s="3">
        <v>191520</v>
      </c>
      <c r="K241" s="3">
        <f t="shared" si="19"/>
        <v>191580</v>
      </c>
      <c r="L241" s="3">
        <f t="shared" si="20"/>
        <v>191580</v>
      </c>
    </row>
    <row r="242" spans="1:12" x14ac:dyDescent="0.3">
      <c r="A242" t="s">
        <v>225</v>
      </c>
      <c r="C242" t="s">
        <v>211</v>
      </c>
      <c r="D242" t="s">
        <v>13</v>
      </c>
      <c r="E242" s="3">
        <v>222730</v>
      </c>
      <c r="F242" s="3">
        <v>26060</v>
      </c>
      <c r="G242" s="3">
        <v>0</v>
      </c>
      <c r="H242" s="3">
        <v>13380</v>
      </c>
      <c r="I242" s="3">
        <v>262170</v>
      </c>
      <c r="J242" s="3">
        <v>262170</v>
      </c>
      <c r="K242" s="3">
        <f t="shared" si="19"/>
        <v>262240</v>
      </c>
      <c r="L242" s="3">
        <f t="shared" si="20"/>
        <v>284006</v>
      </c>
    </row>
    <row r="243" spans="1:12" x14ac:dyDescent="0.3">
      <c r="A243" t="s">
        <v>226</v>
      </c>
      <c r="C243" t="s">
        <v>211</v>
      </c>
      <c r="D243" t="s">
        <v>11</v>
      </c>
      <c r="E243" s="3">
        <v>154180</v>
      </c>
      <c r="F243" s="3">
        <v>18040</v>
      </c>
      <c r="G243" s="3">
        <v>0</v>
      </c>
      <c r="H243" s="3">
        <v>9260</v>
      </c>
      <c r="I243" s="3">
        <v>181480</v>
      </c>
      <c r="J243" s="3">
        <v>181480</v>
      </c>
      <c r="K243" s="3">
        <f t="shared" si="19"/>
        <v>181530</v>
      </c>
      <c r="L243" s="3">
        <f t="shared" si="20"/>
        <v>181530</v>
      </c>
    </row>
    <row r="244" spans="1:12" x14ac:dyDescent="0.3">
      <c r="A244" t="s">
        <v>227</v>
      </c>
      <c r="C244" t="s">
        <v>211</v>
      </c>
      <c r="D244" t="s">
        <v>11</v>
      </c>
      <c r="E244" s="3">
        <v>60050</v>
      </c>
      <c r="F244" s="3">
        <v>7030</v>
      </c>
      <c r="G244" s="3">
        <v>0</v>
      </c>
      <c r="H244" s="3">
        <v>3610</v>
      </c>
      <c r="I244" s="3">
        <v>70690</v>
      </c>
      <c r="J244" s="3">
        <v>70700</v>
      </c>
      <c r="K244" s="3">
        <f t="shared" si="19"/>
        <v>70700</v>
      </c>
      <c r="L244" s="3">
        <f t="shared" si="20"/>
        <v>70700</v>
      </c>
    </row>
    <row r="245" spans="1:12" x14ac:dyDescent="0.3">
      <c r="A245" t="s">
        <v>228</v>
      </c>
      <c r="C245" t="s">
        <v>211</v>
      </c>
      <c r="D245" t="s">
        <v>36</v>
      </c>
      <c r="E245" s="3">
        <v>62410</v>
      </c>
      <c r="F245" s="3">
        <v>7300</v>
      </c>
      <c r="G245" s="3">
        <v>0</v>
      </c>
      <c r="H245" s="3">
        <v>3750</v>
      </c>
      <c r="I245" s="3">
        <v>73460</v>
      </c>
      <c r="J245" s="3">
        <v>73460</v>
      </c>
      <c r="K245" s="3">
        <f t="shared" si="19"/>
        <v>68770</v>
      </c>
      <c r="L245" s="3">
        <f t="shared" si="20"/>
        <v>74478</v>
      </c>
    </row>
    <row r="246" spans="1:12" x14ac:dyDescent="0.3">
      <c r="A246" t="s">
        <v>229</v>
      </c>
      <c r="C246" t="s">
        <v>211</v>
      </c>
      <c r="D246" t="s">
        <v>11</v>
      </c>
      <c r="E246" s="3">
        <v>151120</v>
      </c>
      <c r="F246" s="3">
        <v>17680</v>
      </c>
      <c r="G246" s="3">
        <v>0</v>
      </c>
      <c r="H246" s="3">
        <v>9080</v>
      </c>
      <c r="I246" s="3">
        <v>177880</v>
      </c>
      <c r="J246" s="3">
        <v>208104</v>
      </c>
      <c r="K246" s="3">
        <f t="shared" si="19"/>
        <v>177930</v>
      </c>
      <c r="L246" s="3">
        <f t="shared" si="20"/>
        <v>177930</v>
      </c>
    </row>
    <row r="247" spans="1:12" x14ac:dyDescent="0.3">
      <c r="A247" t="s">
        <v>230</v>
      </c>
      <c r="C247" t="s">
        <v>211</v>
      </c>
      <c r="D247" t="s">
        <v>11</v>
      </c>
      <c r="E247" s="3">
        <v>58070</v>
      </c>
      <c r="F247" s="3">
        <v>6790</v>
      </c>
      <c r="G247" s="3">
        <v>0</v>
      </c>
      <c r="H247" s="3">
        <v>3490</v>
      </c>
      <c r="I247" s="3">
        <v>68350</v>
      </c>
      <c r="J247" s="3">
        <v>68350</v>
      </c>
      <c r="K247" s="3">
        <f t="shared" si="19"/>
        <v>68370</v>
      </c>
      <c r="L247" s="3">
        <f t="shared" si="20"/>
        <v>68370</v>
      </c>
    </row>
    <row r="248" spans="1:12" x14ac:dyDescent="0.3">
      <c r="A248" t="s">
        <v>231</v>
      </c>
      <c r="C248" t="s">
        <v>211</v>
      </c>
      <c r="D248" t="s">
        <v>10</v>
      </c>
      <c r="E248" s="3">
        <v>64210</v>
      </c>
      <c r="F248" s="3">
        <v>7510</v>
      </c>
      <c r="G248" s="3">
        <v>0</v>
      </c>
      <c r="H248" s="3">
        <v>3860</v>
      </c>
      <c r="I248" s="3">
        <v>75580</v>
      </c>
      <c r="J248" s="3">
        <v>75580</v>
      </c>
      <c r="K248" s="3">
        <f t="shared" si="19"/>
        <v>75610</v>
      </c>
      <c r="L248" s="3">
        <f t="shared" si="20"/>
        <v>75610</v>
      </c>
    </row>
    <row r="249" spans="1:12" x14ac:dyDescent="0.3">
      <c r="A249" t="s">
        <v>232</v>
      </c>
      <c r="C249" t="s">
        <v>211</v>
      </c>
      <c r="D249" t="s">
        <v>13</v>
      </c>
      <c r="E249" s="3">
        <v>39780</v>
      </c>
      <c r="F249" s="3">
        <v>4650</v>
      </c>
      <c r="G249" s="3">
        <v>0</v>
      </c>
      <c r="H249" s="3">
        <v>2390</v>
      </c>
      <c r="I249" s="3">
        <v>46820</v>
      </c>
      <c r="J249" s="3">
        <v>46820</v>
      </c>
      <c r="K249" s="3">
        <f t="shared" si="19"/>
        <v>46830</v>
      </c>
      <c r="L249" s="3">
        <f t="shared" si="20"/>
        <v>46830</v>
      </c>
    </row>
    <row r="250" spans="1:12" x14ac:dyDescent="0.3">
      <c r="A250" t="s">
        <v>233</v>
      </c>
      <c r="C250" t="s">
        <v>234</v>
      </c>
      <c r="D250" t="s">
        <v>108</v>
      </c>
      <c r="E250" s="3">
        <v>140970</v>
      </c>
      <c r="F250" s="3">
        <v>4850</v>
      </c>
      <c r="G250" s="3">
        <v>0</v>
      </c>
      <c r="H250" s="3">
        <v>7630</v>
      </c>
      <c r="I250" s="3">
        <v>153450</v>
      </c>
      <c r="J250" s="3">
        <v>153450</v>
      </c>
      <c r="K250" s="3">
        <f t="shared" si="19"/>
        <v>151400</v>
      </c>
      <c r="L250" s="3">
        <f t="shared" si="20"/>
        <v>151400</v>
      </c>
    </row>
    <row r="252" spans="1:12" x14ac:dyDescent="0.3">
      <c r="A252">
        <f>COUNTA(A2:A250)</f>
        <v>249</v>
      </c>
    </row>
    <row r="253" spans="1:12" x14ac:dyDescent="0.3">
      <c r="A253" s="15" t="s">
        <v>244</v>
      </c>
    </row>
    <row r="254" spans="1:12" x14ac:dyDescent="0.3">
      <c r="A254" t="s">
        <v>46</v>
      </c>
      <c r="C254" t="s">
        <v>34</v>
      </c>
      <c r="D254" t="s">
        <v>11</v>
      </c>
      <c r="E254" s="3">
        <v>15950</v>
      </c>
      <c r="F254" s="3">
        <v>720</v>
      </c>
      <c r="G254" s="3">
        <v>0</v>
      </c>
      <c r="H254" s="3">
        <v>0</v>
      </c>
      <c r="I254" s="3">
        <v>16670</v>
      </c>
      <c r="J254" s="3"/>
      <c r="K254" s="3"/>
    </row>
    <row r="255" spans="1:12" x14ac:dyDescent="0.3">
      <c r="A255" t="s">
        <v>47</v>
      </c>
      <c r="C255" t="s">
        <v>34</v>
      </c>
      <c r="D255" t="s">
        <v>11</v>
      </c>
      <c r="E255" s="3">
        <v>6560</v>
      </c>
      <c r="F255" s="3">
        <v>300</v>
      </c>
      <c r="G255" s="3">
        <v>0</v>
      </c>
      <c r="H255" s="3">
        <v>0</v>
      </c>
      <c r="I255" s="3">
        <v>6860</v>
      </c>
      <c r="J255" s="3"/>
      <c r="K255" s="3"/>
    </row>
    <row r="256" spans="1:12" x14ac:dyDescent="0.3">
      <c r="A256" t="s">
        <v>81</v>
      </c>
      <c r="C256" t="s">
        <v>82</v>
      </c>
      <c r="D256" t="s">
        <v>11</v>
      </c>
      <c r="E256" s="3">
        <v>783980</v>
      </c>
      <c r="F256" s="3">
        <v>95880</v>
      </c>
      <c r="G256" s="3">
        <v>0</v>
      </c>
      <c r="H256" s="3">
        <v>53430</v>
      </c>
      <c r="I256" s="3">
        <v>933290</v>
      </c>
      <c r="J256" s="3">
        <v>1034288</v>
      </c>
      <c r="K256" s="3"/>
    </row>
    <row r="260" spans="1:11" x14ac:dyDescent="0.3">
      <c r="A260" s="15" t="s">
        <v>276</v>
      </c>
    </row>
    <row r="261" spans="1:11" x14ac:dyDescent="0.3">
      <c r="A261" t="s">
        <v>45</v>
      </c>
      <c r="B261" t="s">
        <v>249</v>
      </c>
      <c r="C261" t="s">
        <v>34</v>
      </c>
      <c r="D261" t="s">
        <v>10</v>
      </c>
      <c r="E261" s="3">
        <v>22630</v>
      </c>
      <c r="F261" s="3">
        <v>5440</v>
      </c>
      <c r="G261" s="3">
        <v>0</v>
      </c>
      <c r="H261" s="3">
        <v>1360</v>
      </c>
      <c r="I261" s="3">
        <v>29430</v>
      </c>
      <c r="J261" s="3">
        <v>33050</v>
      </c>
      <c r="K261" s="3"/>
    </row>
    <row r="262" spans="1:11" x14ac:dyDescent="0.3">
      <c r="A262" t="s">
        <v>24</v>
      </c>
      <c r="B262" t="s">
        <v>249</v>
      </c>
      <c r="C262" t="s">
        <v>9</v>
      </c>
      <c r="D262" t="s">
        <v>11</v>
      </c>
      <c r="E262" s="3">
        <v>20500</v>
      </c>
      <c r="F262" s="3">
        <v>5280</v>
      </c>
      <c r="G262" s="3">
        <v>0</v>
      </c>
      <c r="H262" s="3">
        <v>1190</v>
      </c>
      <c r="I262" s="3">
        <v>26970</v>
      </c>
      <c r="J262" s="3">
        <v>27270</v>
      </c>
      <c r="K262" s="3"/>
    </row>
    <row r="263" spans="1:11" x14ac:dyDescent="0.3">
      <c r="A263" t="s">
        <v>66</v>
      </c>
      <c r="B263" t="s">
        <v>249</v>
      </c>
      <c r="C263" t="s">
        <v>34</v>
      </c>
      <c r="D263" t="s">
        <v>11</v>
      </c>
      <c r="E263" s="3">
        <v>19470</v>
      </c>
      <c r="F263" s="3">
        <v>4680</v>
      </c>
      <c r="G263" s="3">
        <v>0</v>
      </c>
      <c r="H263" s="3">
        <v>1170</v>
      </c>
      <c r="I263" s="3">
        <v>25320</v>
      </c>
      <c r="J263" s="3">
        <v>24500</v>
      </c>
      <c r="K263" s="3"/>
    </row>
    <row r="264" spans="1:11" x14ac:dyDescent="0.3">
      <c r="A264" t="s">
        <v>292</v>
      </c>
      <c r="B264" t="s">
        <v>248</v>
      </c>
      <c r="C264" t="s">
        <v>9</v>
      </c>
      <c r="D264" t="s">
        <v>11</v>
      </c>
      <c r="J264">
        <v>111050</v>
      </c>
    </row>
    <row r="266" spans="1:11" x14ac:dyDescent="0.3">
      <c r="H266" t="s">
        <v>7</v>
      </c>
      <c r="I266" s="3">
        <f>SUM(I2:I265)</f>
        <v>20209030</v>
      </c>
      <c r="J266" s="3"/>
    </row>
    <row r="267" spans="1:11" x14ac:dyDescent="0.3">
      <c r="H267" t="s">
        <v>293</v>
      </c>
      <c r="I267" s="3"/>
      <c r="J267" s="3"/>
    </row>
  </sheetData>
  <sheetProtection algorithmName="SHA-512" hashValue="HhQwqqzpwAgAKCRiHIGNtPCVqYt9M3QWDKNA25DMbjqv1IWEyoNjYMgi8opiMc3DpvWRSuV/xD5mS1PBGjj7/w==" saltValue="qHGd79VUP9cAbJYVCPiOTg==" spinCount="100000" sheet="1" objects="1" scenarios="1"/>
  <autoFilter ref="A1:L250" xr:uid="{442C38D3-9DC1-403B-BED0-CB9176659214}">
    <sortState xmlns:xlrd2="http://schemas.microsoft.com/office/spreadsheetml/2017/richdata2" ref="A2:L250">
      <sortCondition ref="C1:C250"/>
    </sortState>
  </autoFilter>
  <dataValidations count="1">
    <dataValidation type="list" allowBlank="1" showInputMessage="1" showErrorMessage="1" sqref="B254:B256 B261:B264 B2:B250" xr:uid="{B714CCDE-2446-4740-9243-04A7729FB08A}">
      <formula1>Comment</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19AD-2D63-4D24-8898-63415F7341AC}">
  <dimension ref="A1:L273"/>
  <sheetViews>
    <sheetView zoomScaleNormal="100" workbookViewId="0">
      <pane xSplit="1" ySplit="1" topLeftCell="B149" activePane="bottomRight" state="frozen"/>
      <selection pane="topRight" activeCell="B1" sqref="B1"/>
      <selection pane="bottomLeft" activeCell="A2" sqref="A2"/>
      <selection pane="bottomRight" activeCell="A150" sqref="A150:XFD150"/>
    </sheetView>
  </sheetViews>
  <sheetFormatPr defaultRowHeight="14.4" x14ac:dyDescent="0.3"/>
  <cols>
    <col min="1" max="1" width="50" customWidth="1"/>
    <col min="2" max="2" width="22.88671875" customWidth="1"/>
    <col min="3" max="3" width="5.5546875" customWidth="1"/>
    <col min="4" max="4" width="7.6640625" customWidth="1"/>
    <col min="5" max="8" width="9.5546875" customWidth="1"/>
    <col min="9" max="9" width="12.109375" customWidth="1"/>
    <col min="10" max="10" width="11.109375" customWidth="1"/>
    <col min="11" max="12" width="11.44140625" customWidth="1"/>
  </cols>
  <sheetData>
    <row r="1" spans="1:12" ht="43.2" x14ac:dyDescent="0.3">
      <c r="A1" s="1" t="s">
        <v>0</v>
      </c>
      <c r="B1" s="1" t="s">
        <v>246</v>
      </c>
      <c r="C1" s="1" t="s">
        <v>1</v>
      </c>
      <c r="D1" s="1" t="s">
        <v>2</v>
      </c>
      <c r="E1" s="2" t="s">
        <v>3</v>
      </c>
      <c r="F1" s="2" t="s">
        <v>4</v>
      </c>
      <c r="G1" s="2" t="s">
        <v>5</v>
      </c>
      <c r="H1" s="2" t="s">
        <v>6</v>
      </c>
      <c r="I1" s="2" t="s">
        <v>324</v>
      </c>
      <c r="J1" s="2" t="s">
        <v>245</v>
      </c>
      <c r="K1" s="2" t="s">
        <v>340</v>
      </c>
      <c r="L1" s="2" t="s">
        <v>341</v>
      </c>
    </row>
    <row r="2" spans="1:12" x14ac:dyDescent="0.3">
      <c r="A2" t="s">
        <v>8</v>
      </c>
      <c r="C2" t="s">
        <v>9</v>
      </c>
      <c r="D2" t="s">
        <v>10</v>
      </c>
      <c r="E2" s="3">
        <v>34100</v>
      </c>
      <c r="F2" s="3">
        <v>8830</v>
      </c>
      <c r="G2" s="3">
        <v>0</v>
      </c>
      <c r="H2" s="3">
        <v>1770</v>
      </c>
      <c r="I2" s="3">
        <v>44700</v>
      </c>
      <c r="J2" s="3">
        <v>44700</v>
      </c>
      <c r="K2" s="3">
        <f>VLOOKUP($A2,Eighteen,9,)</f>
        <v>43830</v>
      </c>
      <c r="L2" s="3">
        <f t="shared" ref="L2:L23" si="0">VLOOKUP($A2,Eighteen,10,)</f>
        <v>43830</v>
      </c>
    </row>
    <row r="3" spans="1:12" x14ac:dyDescent="0.3">
      <c r="A3" t="s">
        <v>287</v>
      </c>
      <c r="C3" t="s">
        <v>9</v>
      </c>
      <c r="D3" t="s">
        <v>11</v>
      </c>
      <c r="E3" s="3">
        <v>79360</v>
      </c>
      <c r="F3" s="3">
        <v>20560</v>
      </c>
      <c r="G3" s="3">
        <v>0</v>
      </c>
      <c r="H3" s="3">
        <v>4120</v>
      </c>
      <c r="I3" s="3">
        <v>104040</v>
      </c>
      <c r="J3" s="3">
        <v>104040</v>
      </c>
      <c r="K3" s="3">
        <f>VLOOKUP($A3,Eighteen,9,)</f>
        <v>102020</v>
      </c>
      <c r="L3" s="3">
        <f t="shared" si="0"/>
        <v>102020</v>
      </c>
    </row>
    <row r="4" spans="1:12" x14ac:dyDescent="0.3">
      <c r="A4" t="s">
        <v>12</v>
      </c>
      <c r="C4" t="s">
        <v>9</v>
      </c>
      <c r="D4" t="s">
        <v>13</v>
      </c>
      <c r="E4" s="3">
        <v>30460</v>
      </c>
      <c r="F4" s="3">
        <v>7890</v>
      </c>
      <c r="G4" s="3">
        <v>0</v>
      </c>
      <c r="H4" s="3">
        <v>1580</v>
      </c>
      <c r="I4" s="3">
        <v>39930</v>
      </c>
      <c r="J4" s="3">
        <v>42967</v>
      </c>
      <c r="K4" s="3">
        <f>VLOOKUP($A4,Eighteen,9,)</f>
        <v>39160</v>
      </c>
      <c r="L4" s="3">
        <f t="shared" si="0"/>
        <v>53076</v>
      </c>
    </row>
    <row r="5" spans="1:12" x14ac:dyDescent="0.3">
      <c r="A5" t="s">
        <v>14</v>
      </c>
      <c r="C5" t="s">
        <v>9</v>
      </c>
      <c r="D5" t="s">
        <v>11</v>
      </c>
      <c r="E5" s="3">
        <v>27570</v>
      </c>
      <c r="F5" s="3">
        <v>7140</v>
      </c>
      <c r="G5" s="3">
        <v>0</v>
      </c>
      <c r="H5" s="3">
        <v>1430</v>
      </c>
      <c r="I5" s="3">
        <v>36140</v>
      </c>
      <c r="J5" s="3">
        <v>36140</v>
      </c>
      <c r="K5" s="3">
        <f>VLOOKUP($A5,Eighteen,9,)</f>
        <v>35440</v>
      </c>
      <c r="L5" s="3">
        <f t="shared" si="0"/>
        <v>37840</v>
      </c>
    </row>
    <row r="6" spans="1:12" x14ac:dyDescent="0.3">
      <c r="A6" t="s">
        <v>15</v>
      </c>
      <c r="C6" t="s">
        <v>9</v>
      </c>
      <c r="D6" t="s">
        <v>11</v>
      </c>
      <c r="E6" s="3">
        <v>35090</v>
      </c>
      <c r="F6" s="3">
        <v>9090</v>
      </c>
      <c r="G6" s="3">
        <v>0</v>
      </c>
      <c r="H6" s="3">
        <v>1820</v>
      </c>
      <c r="I6" s="3">
        <v>46000</v>
      </c>
      <c r="J6" s="3">
        <v>46000</v>
      </c>
      <c r="K6" s="3">
        <f>VLOOKUP($A6,Eighteen,9,)</f>
        <v>41810</v>
      </c>
      <c r="L6" s="3">
        <f t="shared" si="0"/>
        <v>41810</v>
      </c>
    </row>
    <row r="7" spans="1:12" x14ac:dyDescent="0.3">
      <c r="A7" t="s">
        <v>405</v>
      </c>
      <c r="B7" t="s">
        <v>344</v>
      </c>
      <c r="C7" t="s">
        <v>9</v>
      </c>
      <c r="D7" t="s">
        <v>11</v>
      </c>
      <c r="E7" s="3"/>
      <c r="F7" s="3">
        <v>13410</v>
      </c>
      <c r="G7" s="3">
        <v>0</v>
      </c>
      <c r="H7" s="3">
        <v>2690</v>
      </c>
      <c r="I7" s="3"/>
      <c r="J7" s="3">
        <v>89000</v>
      </c>
      <c r="K7" s="3"/>
      <c r="L7" s="3" t="e">
        <f t="shared" si="0"/>
        <v>#N/A</v>
      </c>
    </row>
    <row r="8" spans="1:12" x14ac:dyDescent="0.3">
      <c r="A8" t="s">
        <v>16</v>
      </c>
      <c r="C8" t="s">
        <v>9</v>
      </c>
      <c r="D8" t="s">
        <v>11</v>
      </c>
      <c r="E8" s="3">
        <v>50750</v>
      </c>
      <c r="F8" s="3">
        <v>13150</v>
      </c>
      <c r="G8" s="3">
        <v>0</v>
      </c>
      <c r="H8" s="3">
        <v>2630</v>
      </c>
      <c r="I8" s="3">
        <v>66530</v>
      </c>
      <c r="J8" s="3">
        <v>66530</v>
      </c>
      <c r="K8" s="3">
        <f t="shared" ref="K8:K16" si="1">VLOOKUP($A8,Eighteen,9,)</f>
        <v>65230</v>
      </c>
      <c r="L8" s="3">
        <f t="shared" si="0"/>
        <v>65230</v>
      </c>
    </row>
    <row r="9" spans="1:12" x14ac:dyDescent="0.3">
      <c r="A9" t="s">
        <v>17</v>
      </c>
      <c r="C9" t="s">
        <v>9</v>
      </c>
      <c r="D9" t="s">
        <v>11</v>
      </c>
      <c r="E9" s="3">
        <v>51130</v>
      </c>
      <c r="F9" s="3">
        <v>13250</v>
      </c>
      <c r="G9" s="3">
        <v>0</v>
      </c>
      <c r="H9" s="3">
        <v>2650</v>
      </c>
      <c r="I9" s="3">
        <v>67030</v>
      </c>
      <c r="J9" s="3">
        <v>67030</v>
      </c>
      <c r="K9" s="3">
        <f t="shared" si="1"/>
        <v>65730</v>
      </c>
      <c r="L9" s="3">
        <f t="shared" si="0"/>
        <v>65730</v>
      </c>
    </row>
    <row r="10" spans="1:12" x14ac:dyDescent="0.3">
      <c r="A10" t="s">
        <v>18</v>
      </c>
      <c r="C10" t="s">
        <v>9</v>
      </c>
      <c r="D10" t="s">
        <v>11</v>
      </c>
      <c r="E10" s="3">
        <v>8660</v>
      </c>
      <c r="F10" s="3">
        <v>2240</v>
      </c>
      <c r="G10" s="3">
        <v>0</v>
      </c>
      <c r="H10" s="3">
        <v>450</v>
      </c>
      <c r="I10" s="3">
        <v>11350</v>
      </c>
      <c r="J10" s="3">
        <v>11350</v>
      </c>
      <c r="K10" s="3">
        <f t="shared" si="1"/>
        <v>11130</v>
      </c>
      <c r="L10" s="3">
        <f t="shared" si="0"/>
        <v>11130</v>
      </c>
    </row>
    <row r="11" spans="1:12" x14ac:dyDescent="0.3">
      <c r="A11" t="s">
        <v>19</v>
      </c>
      <c r="C11" t="s">
        <v>9</v>
      </c>
      <c r="D11" t="s">
        <v>10</v>
      </c>
      <c r="E11" s="3">
        <v>10540</v>
      </c>
      <c r="F11" s="3">
        <v>2730</v>
      </c>
      <c r="G11" s="3">
        <v>0</v>
      </c>
      <c r="H11" s="3">
        <v>550</v>
      </c>
      <c r="I11" s="3">
        <v>13820</v>
      </c>
      <c r="J11" s="3">
        <v>13820</v>
      </c>
      <c r="K11" s="3">
        <f t="shared" si="1"/>
        <v>13550</v>
      </c>
      <c r="L11" s="3">
        <f t="shared" si="0"/>
        <v>13550</v>
      </c>
    </row>
    <row r="12" spans="1:12" x14ac:dyDescent="0.3">
      <c r="A12" t="s">
        <v>20</v>
      </c>
      <c r="C12" t="s">
        <v>9</v>
      </c>
      <c r="D12" t="s">
        <v>11</v>
      </c>
      <c r="E12" s="3">
        <v>3100</v>
      </c>
      <c r="F12" s="3">
        <v>800</v>
      </c>
      <c r="G12" s="3">
        <v>0</v>
      </c>
      <c r="H12" s="3">
        <v>160</v>
      </c>
      <c r="I12" s="3">
        <v>4060</v>
      </c>
      <c r="J12" s="3">
        <v>4060</v>
      </c>
      <c r="K12" s="3">
        <f t="shared" si="1"/>
        <v>3990</v>
      </c>
      <c r="L12" s="3">
        <f t="shared" si="0"/>
        <v>3990</v>
      </c>
    </row>
    <row r="13" spans="1:12" x14ac:dyDescent="0.3">
      <c r="A13" t="s">
        <v>21</v>
      </c>
      <c r="C13" t="s">
        <v>9</v>
      </c>
      <c r="D13" t="s">
        <v>11</v>
      </c>
      <c r="E13" s="3">
        <v>73110</v>
      </c>
      <c r="F13" s="3">
        <v>18940</v>
      </c>
      <c r="G13" s="3">
        <v>0</v>
      </c>
      <c r="H13" s="3">
        <v>3800</v>
      </c>
      <c r="I13" s="3">
        <v>95850</v>
      </c>
      <c r="J13" s="3">
        <v>95850</v>
      </c>
      <c r="K13" s="3">
        <f t="shared" si="1"/>
        <v>93990</v>
      </c>
      <c r="L13" s="3">
        <f t="shared" si="0"/>
        <v>93990</v>
      </c>
    </row>
    <row r="14" spans="1:12" x14ac:dyDescent="0.3">
      <c r="A14" t="s">
        <v>22</v>
      </c>
      <c r="C14" t="s">
        <v>9</v>
      </c>
      <c r="D14" t="s">
        <v>11</v>
      </c>
      <c r="E14" s="3">
        <v>17850</v>
      </c>
      <c r="F14" s="3">
        <v>4620</v>
      </c>
      <c r="G14" s="3">
        <v>0</v>
      </c>
      <c r="H14" s="3">
        <v>930</v>
      </c>
      <c r="I14" s="3">
        <v>23400</v>
      </c>
      <c r="J14" s="3">
        <v>23400</v>
      </c>
      <c r="K14" s="3">
        <f t="shared" si="1"/>
        <v>22940</v>
      </c>
      <c r="L14" s="3">
        <f t="shared" si="0"/>
        <v>22940</v>
      </c>
    </row>
    <row r="15" spans="1:12" x14ac:dyDescent="0.3">
      <c r="A15" t="s">
        <v>23</v>
      </c>
      <c r="C15" t="s">
        <v>9</v>
      </c>
      <c r="D15" t="s">
        <v>13</v>
      </c>
      <c r="E15" s="3">
        <v>67960</v>
      </c>
      <c r="F15" s="3">
        <v>17610</v>
      </c>
      <c r="G15" s="3">
        <v>0</v>
      </c>
      <c r="H15" s="3">
        <v>3530</v>
      </c>
      <c r="I15" s="3">
        <v>89100</v>
      </c>
      <c r="J15" s="3">
        <v>95896</v>
      </c>
      <c r="K15" s="3">
        <f t="shared" si="1"/>
        <v>87360</v>
      </c>
      <c r="L15" s="3">
        <f t="shared" si="0"/>
        <v>92340</v>
      </c>
    </row>
    <row r="16" spans="1:12" x14ac:dyDescent="0.3">
      <c r="A16" t="s">
        <v>24</v>
      </c>
      <c r="C16" t="s">
        <v>9</v>
      </c>
      <c r="D16" t="s">
        <v>11</v>
      </c>
      <c r="E16" s="3">
        <v>20980</v>
      </c>
      <c r="F16" s="3">
        <v>5440</v>
      </c>
      <c r="G16" s="3">
        <v>0</v>
      </c>
      <c r="H16" s="3">
        <v>1090</v>
      </c>
      <c r="I16" s="3">
        <v>27510</v>
      </c>
      <c r="J16" s="3">
        <v>27270</v>
      </c>
      <c r="K16" s="3">
        <f t="shared" si="1"/>
        <v>0</v>
      </c>
      <c r="L16" s="3">
        <f t="shared" si="0"/>
        <v>27270</v>
      </c>
    </row>
    <row r="17" spans="1:12" x14ac:dyDescent="0.3">
      <c r="A17" t="s">
        <v>404</v>
      </c>
      <c r="B17" t="s">
        <v>344</v>
      </c>
      <c r="C17" t="s">
        <v>9</v>
      </c>
      <c r="D17" t="s">
        <v>11</v>
      </c>
      <c r="E17" s="3"/>
      <c r="F17" s="3">
        <v>8000</v>
      </c>
      <c r="G17" s="3">
        <v>0</v>
      </c>
      <c r="H17" s="3">
        <v>1600</v>
      </c>
      <c r="I17" s="3"/>
      <c r="J17" s="3">
        <v>50000</v>
      </c>
      <c r="K17" s="3"/>
      <c r="L17" s="3" t="e">
        <f t="shared" si="0"/>
        <v>#N/A</v>
      </c>
    </row>
    <row r="18" spans="1:12" x14ac:dyDescent="0.3">
      <c r="A18" t="s">
        <v>25</v>
      </c>
      <c r="C18" t="s">
        <v>9</v>
      </c>
      <c r="D18" t="s">
        <v>11</v>
      </c>
      <c r="E18" s="3">
        <v>861740</v>
      </c>
      <c r="F18" s="3">
        <v>223240</v>
      </c>
      <c r="G18" s="3">
        <v>0</v>
      </c>
      <c r="H18" s="3">
        <v>44740</v>
      </c>
      <c r="I18" s="3">
        <v>1129720</v>
      </c>
      <c r="J18" s="3">
        <v>1129720</v>
      </c>
      <c r="K18" s="3">
        <f t="shared" ref="K18:K23" si="2">VLOOKUP($A18,Eighteen,9,)</f>
        <v>1107750</v>
      </c>
      <c r="L18" s="3">
        <f t="shared" si="0"/>
        <v>1107750</v>
      </c>
    </row>
    <row r="19" spans="1:12" x14ac:dyDescent="0.3">
      <c r="A19" t="s">
        <v>26</v>
      </c>
      <c r="C19" t="s">
        <v>9</v>
      </c>
      <c r="D19" t="s">
        <v>13</v>
      </c>
      <c r="E19" s="3">
        <v>17520</v>
      </c>
      <c r="F19" s="3">
        <v>4540</v>
      </c>
      <c r="G19" s="3">
        <v>0</v>
      </c>
      <c r="H19" s="3">
        <v>910</v>
      </c>
      <c r="I19" s="3">
        <v>22970</v>
      </c>
      <c r="J19" s="3">
        <v>22970</v>
      </c>
      <c r="K19" s="3">
        <f t="shared" si="2"/>
        <v>22520</v>
      </c>
      <c r="L19" s="3">
        <f t="shared" si="0"/>
        <v>22520</v>
      </c>
    </row>
    <row r="20" spans="1:12" x14ac:dyDescent="0.3">
      <c r="A20" t="s">
        <v>27</v>
      </c>
      <c r="C20" t="s">
        <v>9</v>
      </c>
      <c r="D20" t="s">
        <v>11</v>
      </c>
      <c r="E20" s="3">
        <v>55710</v>
      </c>
      <c r="F20" s="3">
        <v>14430</v>
      </c>
      <c r="G20" s="3">
        <v>0</v>
      </c>
      <c r="H20" s="3">
        <v>2890</v>
      </c>
      <c r="I20" s="3">
        <v>73030</v>
      </c>
      <c r="J20" s="3">
        <v>73030</v>
      </c>
      <c r="K20" s="3">
        <f t="shared" si="2"/>
        <v>71610</v>
      </c>
      <c r="L20" s="3">
        <f t="shared" si="0"/>
        <v>71610</v>
      </c>
    </row>
    <row r="21" spans="1:12" x14ac:dyDescent="0.3">
      <c r="A21" t="s">
        <v>28</v>
      </c>
      <c r="C21" t="s">
        <v>9</v>
      </c>
      <c r="D21" t="s">
        <v>13</v>
      </c>
      <c r="E21" s="3">
        <v>80280</v>
      </c>
      <c r="F21" s="3">
        <v>20800</v>
      </c>
      <c r="G21" s="3">
        <v>0</v>
      </c>
      <c r="H21" s="3">
        <v>4170</v>
      </c>
      <c r="I21" s="3">
        <v>105250</v>
      </c>
      <c r="J21" s="3">
        <v>113278</v>
      </c>
      <c r="K21" s="3">
        <f t="shared" si="2"/>
        <v>103200</v>
      </c>
      <c r="L21" s="3">
        <f t="shared" si="0"/>
        <v>105000</v>
      </c>
    </row>
    <row r="22" spans="1:12" x14ac:dyDescent="0.3">
      <c r="A22" t="s">
        <v>29</v>
      </c>
      <c r="C22" t="s">
        <v>9</v>
      </c>
      <c r="D22" t="s">
        <v>11</v>
      </c>
      <c r="E22" s="3">
        <v>19600</v>
      </c>
      <c r="F22" s="3">
        <v>5080</v>
      </c>
      <c r="G22" s="3">
        <v>0</v>
      </c>
      <c r="H22" s="3">
        <v>1020</v>
      </c>
      <c r="I22" s="3">
        <v>25700</v>
      </c>
      <c r="J22" s="3">
        <v>25700</v>
      </c>
      <c r="K22" s="3">
        <f t="shared" si="2"/>
        <v>25190</v>
      </c>
      <c r="L22" s="3">
        <f t="shared" si="0"/>
        <v>25190</v>
      </c>
    </row>
    <row r="23" spans="1:12" x14ac:dyDescent="0.3">
      <c r="A23" t="s">
        <v>30</v>
      </c>
      <c r="C23" t="s">
        <v>9</v>
      </c>
      <c r="D23" t="s">
        <v>11</v>
      </c>
      <c r="E23" s="3">
        <v>48590</v>
      </c>
      <c r="F23" s="3">
        <v>12590</v>
      </c>
      <c r="G23" s="3">
        <v>0</v>
      </c>
      <c r="H23" s="3">
        <v>2520</v>
      </c>
      <c r="I23" s="3">
        <v>63700</v>
      </c>
      <c r="J23" s="3">
        <v>63700</v>
      </c>
      <c r="K23" s="3">
        <f t="shared" si="2"/>
        <v>62460</v>
      </c>
      <c r="L23" s="3">
        <f t="shared" si="0"/>
        <v>62460</v>
      </c>
    </row>
    <row r="24" spans="1:12" x14ac:dyDescent="0.3">
      <c r="A24" t="s">
        <v>292</v>
      </c>
      <c r="B24" t="s">
        <v>328</v>
      </c>
      <c r="C24" t="s">
        <v>9</v>
      </c>
      <c r="D24" t="s">
        <v>11</v>
      </c>
      <c r="E24" s="3"/>
      <c r="F24" s="3">
        <v>30140</v>
      </c>
      <c r="G24" s="3">
        <v>0</v>
      </c>
      <c r="H24" s="3">
        <v>6040</v>
      </c>
      <c r="I24" s="3"/>
      <c r="J24" s="3">
        <v>155165</v>
      </c>
      <c r="K24" s="3"/>
      <c r="L24" s="3"/>
    </row>
    <row r="25" spans="1:12" x14ac:dyDescent="0.3">
      <c r="A25" t="s">
        <v>31</v>
      </c>
      <c r="C25" t="s">
        <v>9</v>
      </c>
      <c r="D25" t="s">
        <v>10</v>
      </c>
      <c r="E25" s="3">
        <v>17720</v>
      </c>
      <c r="F25" s="3">
        <v>4590</v>
      </c>
      <c r="G25" s="3">
        <v>0</v>
      </c>
      <c r="H25" s="3">
        <v>920</v>
      </c>
      <c r="I25" s="3">
        <v>23230</v>
      </c>
      <c r="J25" s="3">
        <v>23230</v>
      </c>
      <c r="K25" s="3">
        <f t="shared" ref="K25:K40" si="3">VLOOKUP($A25,Eighteen,9,)</f>
        <v>22790</v>
      </c>
      <c r="L25" s="3">
        <f t="shared" ref="L25:L40" si="4">VLOOKUP($A25,Eighteen,10,)</f>
        <v>22790</v>
      </c>
    </row>
    <row r="26" spans="1:12" x14ac:dyDescent="0.3">
      <c r="A26" t="s">
        <v>32</v>
      </c>
      <c r="C26" t="s">
        <v>9</v>
      </c>
      <c r="D26" t="s">
        <v>11</v>
      </c>
      <c r="E26" s="3">
        <v>138550</v>
      </c>
      <c r="F26" s="3">
        <v>35890</v>
      </c>
      <c r="G26" s="3">
        <v>0</v>
      </c>
      <c r="H26" s="3">
        <v>7190</v>
      </c>
      <c r="I26" s="3">
        <v>181630</v>
      </c>
      <c r="J26" s="3">
        <v>181630</v>
      </c>
      <c r="K26" s="3">
        <f t="shared" si="3"/>
        <v>178110</v>
      </c>
      <c r="L26" s="3">
        <f t="shared" si="4"/>
        <v>178110</v>
      </c>
    </row>
    <row r="27" spans="1:12" x14ac:dyDescent="0.3">
      <c r="A27" t="s">
        <v>33</v>
      </c>
      <c r="C27" t="s">
        <v>34</v>
      </c>
      <c r="D27" t="s">
        <v>11</v>
      </c>
      <c r="E27" s="3">
        <v>6400</v>
      </c>
      <c r="F27" s="3">
        <v>1490</v>
      </c>
      <c r="G27" s="3">
        <v>0</v>
      </c>
      <c r="H27" s="3">
        <v>350</v>
      </c>
      <c r="I27" s="3">
        <v>8240</v>
      </c>
      <c r="J27" s="3">
        <v>8240</v>
      </c>
      <c r="K27" s="3">
        <f t="shared" si="3"/>
        <v>8120</v>
      </c>
      <c r="L27" s="3">
        <f t="shared" si="4"/>
        <v>8120</v>
      </c>
    </row>
    <row r="28" spans="1:12" x14ac:dyDescent="0.3">
      <c r="A28" t="s">
        <v>35</v>
      </c>
      <c r="C28" t="s">
        <v>34</v>
      </c>
      <c r="D28" t="s">
        <v>36</v>
      </c>
      <c r="E28" s="3">
        <v>9770</v>
      </c>
      <c r="F28" s="3">
        <v>2270</v>
      </c>
      <c r="G28" s="3">
        <v>0</v>
      </c>
      <c r="H28" s="3">
        <v>540</v>
      </c>
      <c r="I28" s="3">
        <v>12580</v>
      </c>
      <c r="J28" s="3">
        <v>24868</v>
      </c>
      <c r="K28" s="3">
        <f t="shared" si="3"/>
        <v>12420</v>
      </c>
      <c r="L28" s="3">
        <f t="shared" si="4"/>
        <v>40000</v>
      </c>
    </row>
    <row r="29" spans="1:12" x14ac:dyDescent="0.3">
      <c r="A29" t="s">
        <v>37</v>
      </c>
      <c r="C29" t="s">
        <v>34</v>
      </c>
      <c r="D29" t="s">
        <v>10</v>
      </c>
      <c r="E29" s="3">
        <v>8790</v>
      </c>
      <c r="F29" s="3">
        <v>2040</v>
      </c>
      <c r="G29" s="3">
        <v>0</v>
      </c>
      <c r="H29" s="3">
        <v>490</v>
      </c>
      <c r="I29" s="3">
        <v>11320</v>
      </c>
      <c r="J29" s="3">
        <v>11320</v>
      </c>
      <c r="K29" s="3">
        <f t="shared" si="3"/>
        <v>11170</v>
      </c>
      <c r="L29" s="3">
        <f t="shared" si="4"/>
        <v>11170</v>
      </c>
    </row>
    <row r="30" spans="1:12" x14ac:dyDescent="0.3">
      <c r="A30" t="s">
        <v>38</v>
      </c>
      <c r="C30" t="s">
        <v>34</v>
      </c>
      <c r="D30" t="s">
        <v>10</v>
      </c>
      <c r="E30" s="3">
        <v>25570</v>
      </c>
      <c r="F30" s="3">
        <v>5940</v>
      </c>
      <c r="G30" s="3">
        <v>0</v>
      </c>
      <c r="H30" s="3">
        <v>1420</v>
      </c>
      <c r="I30" s="3">
        <v>32930</v>
      </c>
      <c r="J30" s="3">
        <v>32930</v>
      </c>
      <c r="K30" s="3">
        <f t="shared" si="3"/>
        <v>32500</v>
      </c>
      <c r="L30" s="3">
        <f t="shared" si="4"/>
        <v>32500</v>
      </c>
    </row>
    <row r="31" spans="1:12" x14ac:dyDescent="0.3">
      <c r="A31" t="s">
        <v>39</v>
      </c>
      <c r="C31" t="s">
        <v>34</v>
      </c>
      <c r="D31" t="s">
        <v>36</v>
      </c>
      <c r="E31" s="3">
        <v>12820</v>
      </c>
      <c r="F31" s="3">
        <v>2980</v>
      </c>
      <c r="G31" s="3">
        <v>0</v>
      </c>
      <c r="H31" s="3">
        <v>710</v>
      </c>
      <c r="I31" s="3">
        <v>16510</v>
      </c>
      <c r="J31" s="3">
        <v>16510</v>
      </c>
      <c r="K31" s="3">
        <f t="shared" si="3"/>
        <v>16290</v>
      </c>
      <c r="L31" s="3">
        <f t="shared" si="4"/>
        <v>16290</v>
      </c>
    </row>
    <row r="32" spans="1:12" x14ac:dyDescent="0.3">
      <c r="A32" t="s">
        <v>40</v>
      </c>
      <c r="C32" t="s">
        <v>34</v>
      </c>
      <c r="D32" t="s">
        <v>11</v>
      </c>
      <c r="E32" s="3">
        <v>8500</v>
      </c>
      <c r="F32" s="3">
        <v>1980</v>
      </c>
      <c r="G32" s="3">
        <v>0</v>
      </c>
      <c r="H32" s="3">
        <v>470</v>
      </c>
      <c r="I32" s="3">
        <v>10950</v>
      </c>
      <c r="J32" s="3">
        <v>10950</v>
      </c>
      <c r="K32" s="3">
        <f t="shared" si="3"/>
        <v>10810</v>
      </c>
      <c r="L32" s="3">
        <f t="shared" si="4"/>
        <v>10810</v>
      </c>
    </row>
    <row r="33" spans="1:12" x14ac:dyDescent="0.3">
      <c r="A33" t="s">
        <v>288</v>
      </c>
      <c r="C33" t="s">
        <v>34</v>
      </c>
      <c r="D33" t="s">
        <v>36</v>
      </c>
      <c r="E33" s="3">
        <v>10150</v>
      </c>
      <c r="F33" s="3">
        <v>2360</v>
      </c>
      <c r="G33" s="3">
        <v>0</v>
      </c>
      <c r="H33" s="3">
        <v>560</v>
      </c>
      <c r="I33" s="3">
        <v>13070</v>
      </c>
      <c r="J33" s="3">
        <v>12563</v>
      </c>
      <c r="K33" s="3">
        <f t="shared" si="3"/>
        <v>12900</v>
      </c>
      <c r="L33" s="3">
        <f t="shared" si="4"/>
        <v>12900</v>
      </c>
    </row>
    <row r="34" spans="1:12" x14ac:dyDescent="0.3">
      <c r="A34" t="s">
        <v>41</v>
      </c>
      <c r="C34" t="s">
        <v>34</v>
      </c>
      <c r="D34" t="s">
        <v>10</v>
      </c>
      <c r="E34" s="3">
        <v>8250</v>
      </c>
      <c r="F34" s="3">
        <v>1920</v>
      </c>
      <c r="G34" s="3">
        <v>0</v>
      </c>
      <c r="H34" s="3">
        <v>460</v>
      </c>
      <c r="I34" s="3">
        <v>10630</v>
      </c>
      <c r="J34" s="3">
        <v>12280</v>
      </c>
      <c r="K34" s="3">
        <f t="shared" si="3"/>
        <v>10480</v>
      </c>
      <c r="L34" s="3">
        <f t="shared" si="4"/>
        <v>12092</v>
      </c>
    </row>
    <row r="35" spans="1:12" x14ac:dyDescent="0.3">
      <c r="A35" t="s">
        <v>42</v>
      </c>
      <c r="C35" t="s">
        <v>34</v>
      </c>
      <c r="D35" t="s">
        <v>11</v>
      </c>
      <c r="E35" s="3">
        <v>35560</v>
      </c>
      <c r="F35" s="3">
        <v>8270</v>
      </c>
      <c r="G35" s="3">
        <v>0</v>
      </c>
      <c r="H35" s="3">
        <v>1970</v>
      </c>
      <c r="I35" s="3">
        <v>45800</v>
      </c>
      <c r="J35" s="3">
        <v>45800</v>
      </c>
      <c r="K35" s="3">
        <f t="shared" si="3"/>
        <v>45190</v>
      </c>
      <c r="L35" s="3">
        <f t="shared" si="4"/>
        <v>45190</v>
      </c>
    </row>
    <row r="36" spans="1:12" x14ac:dyDescent="0.3">
      <c r="A36" t="s">
        <v>43</v>
      </c>
      <c r="C36" t="s">
        <v>34</v>
      </c>
      <c r="D36" t="s">
        <v>11</v>
      </c>
      <c r="E36" s="3">
        <v>18570</v>
      </c>
      <c r="F36" s="3">
        <v>4320</v>
      </c>
      <c r="G36" s="3">
        <v>0</v>
      </c>
      <c r="H36" s="3">
        <v>1030</v>
      </c>
      <c r="I36" s="3">
        <v>23920</v>
      </c>
      <c r="J36" s="3">
        <v>23920</v>
      </c>
      <c r="K36" s="3">
        <f t="shared" si="3"/>
        <v>23610</v>
      </c>
      <c r="L36" s="3">
        <f t="shared" si="4"/>
        <v>23610</v>
      </c>
    </row>
    <row r="37" spans="1:12" x14ac:dyDescent="0.3">
      <c r="A37" t="s">
        <v>44</v>
      </c>
      <c r="C37" t="s">
        <v>34</v>
      </c>
      <c r="D37" t="s">
        <v>36</v>
      </c>
      <c r="E37" s="3">
        <v>12740</v>
      </c>
      <c r="F37" s="3">
        <v>2960</v>
      </c>
      <c r="G37" s="3">
        <v>0</v>
      </c>
      <c r="H37" s="3">
        <v>710</v>
      </c>
      <c r="I37" s="3">
        <v>16410</v>
      </c>
      <c r="J37" s="3">
        <v>17910</v>
      </c>
      <c r="K37" s="3">
        <f t="shared" si="3"/>
        <v>16190</v>
      </c>
      <c r="L37" s="3">
        <f t="shared" si="4"/>
        <v>18680</v>
      </c>
    </row>
    <row r="38" spans="1:12" x14ac:dyDescent="0.3">
      <c r="A38" t="s">
        <v>45</v>
      </c>
      <c r="C38" t="s">
        <v>34</v>
      </c>
      <c r="D38" t="s">
        <v>10</v>
      </c>
      <c r="E38" s="3">
        <v>26840</v>
      </c>
      <c r="F38" s="3">
        <v>6240</v>
      </c>
      <c r="G38" s="3">
        <v>0</v>
      </c>
      <c r="H38" s="3">
        <v>1490</v>
      </c>
      <c r="I38" s="3">
        <v>34570</v>
      </c>
      <c r="J38" s="3">
        <v>37245</v>
      </c>
      <c r="K38" s="3">
        <f t="shared" si="3"/>
        <v>0</v>
      </c>
      <c r="L38" s="3">
        <f t="shared" si="4"/>
        <v>33050</v>
      </c>
    </row>
    <row r="39" spans="1:12" x14ac:dyDescent="0.3">
      <c r="A39" t="s">
        <v>48</v>
      </c>
      <c r="C39" t="s">
        <v>34</v>
      </c>
      <c r="D39" t="s">
        <v>11</v>
      </c>
      <c r="E39" s="3">
        <v>107140</v>
      </c>
      <c r="F39" s="3">
        <v>24900</v>
      </c>
      <c r="G39" s="3">
        <v>0</v>
      </c>
      <c r="H39" s="3">
        <v>5930</v>
      </c>
      <c r="I39" s="3">
        <v>137970</v>
      </c>
      <c r="J39" s="3">
        <v>137970</v>
      </c>
      <c r="K39" s="3">
        <f t="shared" si="3"/>
        <v>136160</v>
      </c>
      <c r="L39" s="3">
        <f t="shared" si="4"/>
        <v>136160</v>
      </c>
    </row>
    <row r="40" spans="1:12" x14ac:dyDescent="0.3">
      <c r="A40" t="s">
        <v>49</v>
      </c>
      <c r="C40" t="s">
        <v>34</v>
      </c>
      <c r="D40" t="s">
        <v>36</v>
      </c>
      <c r="E40" s="3">
        <v>60690</v>
      </c>
      <c r="F40" s="3">
        <v>14110</v>
      </c>
      <c r="G40" s="3">
        <v>0</v>
      </c>
      <c r="H40" s="3">
        <v>3360</v>
      </c>
      <c r="I40" s="3">
        <v>78160</v>
      </c>
      <c r="J40" s="3">
        <v>90660</v>
      </c>
      <c r="K40" s="3">
        <f t="shared" si="3"/>
        <v>77130</v>
      </c>
      <c r="L40" s="3">
        <f t="shared" si="4"/>
        <v>77130</v>
      </c>
    </row>
    <row r="41" spans="1:12" x14ac:dyDescent="0.3">
      <c r="A41" t="s">
        <v>402</v>
      </c>
      <c r="B41" t="s">
        <v>330</v>
      </c>
      <c r="C41" t="s">
        <v>34</v>
      </c>
      <c r="D41" t="s">
        <v>36</v>
      </c>
      <c r="E41" s="3"/>
      <c r="F41" s="3">
        <v>3650</v>
      </c>
      <c r="G41" s="3">
        <v>0</v>
      </c>
      <c r="H41" s="3">
        <v>870</v>
      </c>
      <c r="I41" s="3"/>
      <c r="J41" s="3">
        <v>23370</v>
      </c>
      <c r="K41" s="3"/>
      <c r="L41" s="3"/>
    </row>
    <row r="42" spans="1:12" x14ac:dyDescent="0.3">
      <c r="A42" t="s">
        <v>336</v>
      </c>
      <c r="C42" t="s">
        <v>34</v>
      </c>
      <c r="D42" t="s">
        <v>10</v>
      </c>
      <c r="E42" s="3">
        <v>8790</v>
      </c>
      <c r="F42" s="3">
        <v>2040</v>
      </c>
      <c r="G42" s="3">
        <v>0</v>
      </c>
      <c r="H42" s="3">
        <v>490</v>
      </c>
      <c r="I42" s="3">
        <v>11320</v>
      </c>
      <c r="J42" s="3">
        <v>11320</v>
      </c>
      <c r="K42" s="3">
        <f t="shared" ref="K42:K52" si="5">VLOOKUP($A42,Eighteen,9,)</f>
        <v>11170</v>
      </c>
      <c r="L42" s="3">
        <f t="shared" ref="L42:L52" si="6">VLOOKUP($A42,Eighteen,10,)</f>
        <v>11170</v>
      </c>
    </row>
    <row r="43" spans="1:12" x14ac:dyDescent="0.3">
      <c r="A43" t="s">
        <v>50</v>
      </c>
      <c r="C43" t="s">
        <v>34</v>
      </c>
      <c r="D43" t="s">
        <v>11</v>
      </c>
      <c r="E43" s="3">
        <v>18100</v>
      </c>
      <c r="F43" s="3">
        <v>4210</v>
      </c>
      <c r="G43" s="3">
        <v>0</v>
      </c>
      <c r="H43" s="3">
        <v>1000</v>
      </c>
      <c r="I43" s="3">
        <v>23310</v>
      </c>
      <c r="J43" s="3">
        <v>23310</v>
      </c>
      <c r="K43" s="3">
        <f t="shared" si="5"/>
        <v>23010</v>
      </c>
      <c r="L43" s="3">
        <f t="shared" si="6"/>
        <v>23010</v>
      </c>
    </row>
    <row r="44" spans="1:12" x14ac:dyDescent="0.3">
      <c r="A44" t="s">
        <v>51</v>
      </c>
      <c r="C44" t="s">
        <v>34</v>
      </c>
      <c r="D44" t="s">
        <v>11</v>
      </c>
      <c r="E44" s="3">
        <v>16370</v>
      </c>
      <c r="F44" s="3">
        <v>3810</v>
      </c>
      <c r="G44" s="3">
        <v>0</v>
      </c>
      <c r="H44" s="3">
        <v>910</v>
      </c>
      <c r="I44" s="3">
        <v>21090</v>
      </c>
      <c r="J44" s="3">
        <v>21090</v>
      </c>
      <c r="K44" s="3">
        <f t="shared" si="5"/>
        <v>20810</v>
      </c>
      <c r="L44" s="3">
        <f t="shared" si="6"/>
        <v>20810</v>
      </c>
    </row>
    <row r="45" spans="1:12" x14ac:dyDescent="0.3">
      <c r="A45" t="s">
        <v>52</v>
      </c>
      <c r="C45" t="s">
        <v>34</v>
      </c>
      <c r="D45" t="s">
        <v>11</v>
      </c>
      <c r="E45" s="3">
        <v>18600</v>
      </c>
      <c r="F45" s="3">
        <v>4320</v>
      </c>
      <c r="G45" s="3">
        <v>0</v>
      </c>
      <c r="H45" s="3">
        <v>1030</v>
      </c>
      <c r="I45" s="3">
        <v>23950</v>
      </c>
      <c r="J45" s="3">
        <v>23950</v>
      </c>
      <c r="K45" s="3">
        <f t="shared" si="5"/>
        <v>23640</v>
      </c>
      <c r="L45" s="3">
        <f t="shared" si="6"/>
        <v>23640</v>
      </c>
    </row>
    <row r="46" spans="1:12" x14ac:dyDescent="0.3">
      <c r="A46" t="s">
        <v>289</v>
      </c>
      <c r="C46" t="s">
        <v>34</v>
      </c>
      <c r="D46" t="s">
        <v>13</v>
      </c>
      <c r="E46" s="3">
        <v>9770</v>
      </c>
      <c r="F46" s="3">
        <v>2270</v>
      </c>
      <c r="G46" s="3">
        <v>0</v>
      </c>
      <c r="H46" s="3">
        <v>540</v>
      </c>
      <c r="I46" s="3">
        <v>12580</v>
      </c>
      <c r="J46" s="3">
        <v>12580</v>
      </c>
      <c r="K46" s="3">
        <f t="shared" si="5"/>
        <v>12420</v>
      </c>
      <c r="L46" s="3">
        <f t="shared" si="6"/>
        <v>12420</v>
      </c>
    </row>
    <row r="47" spans="1:12" x14ac:dyDescent="0.3">
      <c r="A47" t="s">
        <v>53</v>
      </c>
      <c r="C47" t="s">
        <v>34</v>
      </c>
      <c r="D47" t="s">
        <v>11</v>
      </c>
      <c r="E47" s="3">
        <v>8510</v>
      </c>
      <c r="F47" s="3">
        <v>1980</v>
      </c>
      <c r="G47" s="3">
        <v>0</v>
      </c>
      <c r="H47" s="3">
        <v>470</v>
      </c>
      <c r="I47" s="3">
        <v>10960</v>
      </c>
      <c r="J47" s="3">
        <v>10960</v>
      </c>
      <c r="K47" s="3">
        <f t="shared" si="5"/>
        <v>10820</v>
      </c>
      <c r="L47" s="3">
        <f t="shared" si="6"/>
        <v>10820</v>
      </c>
    </row>
    <row r="48" spans="1:12" x14ac:dyDescent="0.3">
      <c r="A48" t="s">
        <v>54</v>
      </c>
      <c r="C48" t="s">
        <v>34</v>
      </c>
      <c r="D48" t="s">
        <v>11</v>
      </c>
      <c r="E48" s="3">
        <v>41320</v>
      </c>
      <c r="F48" s="3">
        <v>9600</v>
      </c>
      <c r="G48" s="3">
        <v>0</v>
      </c>
      <c r="H48" s="3">
        <v>2290</v>
      </c>
      <c r="I48" s="3">
        <v>53210</v>
      </c>
      <c r="J48" s="3">
        <v>53210</v>
      </c>
      <c r="K48" s="3">
        <f t="shared" si="5"/>
        <v>52510</v>
      </c>
      <c r="L48" s="3">
        <f t="shared" si="6"/>
        <v>52510</v>
      </c>
    </row>
    <row r="49" spans="1:12" x14ac:dyDescent="0.3">
      <c r="A49" t="s">
        <v>55</v>
      </c>
      <c r="C49" t="s">
        <v>34</v>
      </c>
      <c r="D49" t="s">
        <v>11</v>
      </c>
      <c r="E49" s="3">
        <v>5520</v>
      </c>
      <c r="F49" s="3">
        <v>1280</v>
      </c>
      <c r="G49" s="3">
        <v>0</v>
      </c>
      <c r="H49" s="3">
        <v>310</v>
      </c>
      <c r="I49" s="3">
        <v>7110</v>
      </c>
      <c r="J49" s="3">
        <v>7110</v>
      </c>
      <c r="K49" s="3">
        <f t="shared" si="5"/>
        <v>7010</v>
      </c>
      <c r="L49" s="3">
        <f t="shared" si="6"/>
        <v>7010</v>
      </c>
    </row>
    <row r="50" spans="1:12" x14ac:dyDescent="0.3">
      <c r="A50" t="s">
        <v>56</v>
      </c>
      <c r="C50" t="s">
        <v>34</v>
      </c>
      <c r="D50" t="s">
        <v>11</v>
      </c>
      <c r="E50" s="3">
        <v>13140</v>
      </c>
      <c r="F50" s="3">
        <v>3050</v>
      </c>
      <c r="G50" s="3">
        <v>0</v>
      </c>
      <c r="H50" s="3">
        <v>730</v>
      </c>
      <c r="I50" s="3">
        <v>16920</v>
      </c>
      <c r="J50" s="3">
        <v>16920</v>
      </c>
      <c r="K50" s="3">
        <f t="shared" si="5"/>
        <v>16700</v>
      </c>
      <c r="L50" s="3">
        <f t="shared" si="6"/>
        <v>16700</v>
      </c>
    </row>
    <row r="51" spans="1:12" x14ac:dyDescent="0.3">
      <c r="A51" t="s">
        <v>57</v>
      </c>
      <c r="C51" t="s">
        <v>34</v>
      </c>
      <c r="D51" t="s">
        <v>10</v>
      </c>
      <c r="E51" s="3">
        <v>30050</v>
      </c>
      <c r="F51" s="3">
        <v>6990</v>
      </c>
      <c r="G51" s="3">
        <v>0</v>
      </c>
      <c r="H51" s="3">
        <v>1660</v>
      </c>
      <c r="I51" s="3">
        <v>38700</v>
      </c>
      <c r="J51" s="3">
        <v>48200</v>
      </c>
      <c r="K51" s="3">
        <f t="shared" si="5"/>
        <v>38200</v>
      </c>
      <c r="L51" s="3">
        <f t="shared" si="6"/>
        <v>38200</v>
      </c>
    </row>
    <row r="52" spans="1:12" x14ac:dyDescent="0.3">
      <c r="A52" t="s">
        <v>58</v>
      </c>
      <c r="C52" t="s">
        <v>34</v>
      </c>
      <c r="D52" t="s">
        <v>11</v>
      </c>
      <c r="E52" s="3">
        <v>25520</v>
      </c>
      <c r="F52" s="3">
        <v>5930</v>
      </c>
      <c r="G52" s="3">
        <v>0</v>
      </c>
      <c r="H52" s="3">
        <v>1410</v>
      </c>
      <c r="I52" s="3">
        <v>32860</v>
      </c>
      <c r="J52" s="3">
        <v>32860</v>
      </c>
      <c r="K52" s="3">
        <f t="shared" si="5"/>
        <v>32430</v>
      </c>
      <c r="L52" s="3">
        <f t="shared" si="6"/>
        <v>32430</v>
      </c>
    </row>
    <row r="53" spans="1:12" x14ac:dyDescent="0.3">
      <c r="A53" t="s">
        <v>337</v>
      </c>
      <c r="B53" t="s">
        <v>330</v>
      </c>
      <c r="C53" t="s">
        <v>34</v>
      </c>
      <c r="D53" t="s">
        <v>11</v>
      </c>
      <c r="E53" s="3"/>
      <c r="F53" s="3">
        <v>1420</v>
      </c>
      <c r="G53" s="3">
        <v>0</v>
      </c>
      <c r="H53" s="3">
        <v>340</v>
      </c>
      <c r="I53" s="3"/>
      <c r="J53" s="3">
        <v>5000</v>
      </c>
      <c r="K53" s="3"/>
      <c r="L53" s="3"/>
    </row>
    <row r="54" spans="1:12" x14ac:dyDescent="0.3">
      <c r="A54" t="s">
        <v>59</v>
      </c>
      <c r="C54" t="s">
        <v>34</v>
      </c>
      <c r="D54" t="s">
        <v>11</v>
      </c>
      <c r="E54" s="3">
        <v>6110</v>
      </c>
      <c r="F54" s="3">
        <v>1420</v>
      </c>
      <c r="G54" s="3">
        <v>0</v>
      </c>
      <c r="H54" s="3">
        <v>340</v>
      </c>
      <c r="I54" s="3">
        <v>7870</v>
      </c>
      <c r="J54" s="3">
        <v>7870</v>
      </c>
      <c r="K54" s="3">
        <f t="shared" ref="K54:K70" si="7">VLOOKUP($A54,Eighteen,9,)</f>
        <v>7770</v>
      </c>
      <c r="L54" s="3">
        <f t="shared" ref="L54:L70" si="8">VLOOKUP($A54,Eighteen,10,)</f>
        <v>7770</v>
      </c>
    </row>
    <row r="55" spans="1:12" x14ac:dyDescent="0.3">
      <c r="A55" t="s">
        <v>60</v>
      </c>
      <c r="C55" t="s">
        <v>34</v>
      </c>
      <c r="D55" t="s">
        <v>11</v>
      </c>
      <c r="E55" s="3">
        <v>127980</v>
      </c>
      <c r="F55" s="3">
        <v>29750</v>
      </c>
      <c r="G55" s="3">
        <v>0</v>
      </c>
      <c r="H55" s="3">
        <v>7090</v>
      </c>
      <c r="I55" s="3">
        <v>164820</v>
      </c>
      <c r="J55" s="3">
        <v>164820</v>
      </c>
      <c r="K55" s="3">
        <f t="shared" si="7"/>
        <v>162650</v>
      </c>
      <c r="L55" s="3">
        <f t="shared" si="8"/>
        <v>162650</v>
      </c>
    </row>
    <row r="56" spans="1:12" x14ac:dyDescent="0.3">
      <c r="A56" t="s">
        <v>61</v>
      </c>
      <c r="C56" t="s">
        <v>34</v>
      </c>
      <c r="D56" t="s">
        <v>10</v>
      </c>
      <c r="E56" s="3">
        <v>41350</v>
      </c>
      <c r="F56" s="3">
        <v>9610</v>
      </c>
      <c r="G56" s="3">
        <v>0</v>
      </c>
      <c r="H56" s="3">
        <v>2290</v>
      </c>
      <c r="I56" s="3">
        <v>53250</v>
      </c>
      <c r="J56" s="3">
        <v>56750</v>
      </c>
      <c r="K56" s="3">
        <f t="shared" si="7"/>
        <v>52550</v>
      </c>
      <c r="L56" s="3">
        <f t="shared" si="8"/>
        <v>52550</v>
      </c>
    </row>
    <row r="57" spans="1:12" x14ac:dyDescent="0.3">
      <c r="A57" t="s">
        <v>62</v>
      </c>
      <c r="C57" t="s">
        <v>34</v>
      </c>
      <c r="D57" t="s">
        <v>36</v>
      </c>
      <c r="E57" s="3">
        <v>80380</v>
      </c>
      <c r="F57" s="3">
        <v>18680</v>
      </c>
      <c r="G57" s="3">
        <v>0</v>
      </c>
      <c r="H57" s="3">
        <v>4450</v>
      </c>
      <c r="I57" s="3">
        <v>103510</v>
      </c>
      <c r="J57" s="3">
        <v>103510</v>
      </c>
      <c r="K57" s="3">
        <f t="shared" si="7"/>
        <v>102160</v>
      </c>
      <c r="L57" s="3">
        <f t="shared" si="8"/>
        <v>102160</v>
      </c>
    </row>
    <row r="58" spans="1:12" x14ac:dyDescent="0.3">
      <c r="A58" t="s">
        <v>63</v>
      </c>
      <c r="C58" t="s">
        <v>34</v>
      </c>
      <c r="D58" t="s">
        <v>11</v>
      </c>
      <c r="E58" s="3">
        <v>57430</v>
      </c>
      <c r="F58" s="3">
        <v>13350</v>
      </c>
      <c r="G58" s="3">
        <v>0</v>
      </c>
      <c r="H58" s="3">
        <v>3180</v>
      </c>
      <c r="I58" s="3">
        <v>73960</v>
      </c>
      <c r="J58" s="3">
        <v>73960</v>
      </c>
      <c r="K58" s="3">
        <f t="shared" si="7"/>
        <v>72980</v>
      </c>
      <c r="L58" s="3">
        <f t="shared" si="8"/>
        <v>72980</v>
      </c>
    </row>
    <row r="59" spans="1:12" x14ac:dyDescent="0.3">
      <c r="A59" t="s">
        <v>64</v>
      </c>
      <c r="C59" t="s">
        <v>34</v>
      </c>
      <c r="D59" t="s">
        <v>36</v>
      </c>
      <c r="E59" s="3">
        <v>10780</v>
      </c>
      <c r="F59" s="3">
        <v>2510</v>
      </c>
      <c r="G59" s="3">
        <v>0</v>
      </c>
      <c r="H59" s="3">
        <v>600</v>
      </c>
      <c r="I59" s="3">
        <v>13890</v>
      </c>
      <c r="J59" s="3">
        <v>13890</v>
      </c>
      <c r="K59" s="3">
        <f t="shared" si="7"/>
        <v>13690</v>
      </c>
      <c r="L59" s="3">
        <f t="shared" si="8"/>
        <v>13690</v>
      </c>
    </row>
    <row r="60" spans="1:12" x14ac:dyDescent="0.3">
      <c r="A60" t="s">
        <v>65</v>
      </c>
      <c r="C60" t="s">
        <v>34</v>
      </c>
      <c r="D60" t="s">
        <v>36</v>
      </c>
      <c r="E60" s="3">
        <v>12820</v>
      </c>
      <c r="F60" s="3">
        <v>2980</v>
      </c>
      <c r="G60" s="3">
        <v>0</v>
      </c>
      <c r="H60" s="3">
        <v>710</v>
      </c>
      <c r="I60" s="3">
        <v>16510</v>
      </c>
      <c r="J60" s="3">
        <v>16510</v>
      </c>
      <c r="K60" s="3">
        <f t="shared" si="7"/>
        <v>16290</v>
      </c>
      <c r="L60" s="3">
        <f t="shared" si="8"/>
        <v>16290</v>
      </c>
    </row>
    <row r="61" spans="1:12" x14ac:dyDescent="0.3">
      <c r="A61" t="s">
        <v>66</v>
      </c>
      <c r="C61" t="s">
        <v>34</v>
      </c>
      <c r="D61" t="s">
        <v>11</v>
      </c>
      <c r="E61" s="3">
        <v>19920</v>
      </c>
      <c r="F61" s="3">
        <v>4630</v>
      </c>
      <c r="G61" s="3">
        <v>0</v>
      </c>
      <c r="H61" s="3">
        <v>1100</v>
      </c>
      <c r="I61" s="3">
        <v>25650</v>
      </c>
      <c r="J61" s="3">
        <v>24800</v>
      </c>
      <c r="K61" s="3">
        <f t="shared" si="7"/>
        <v>0</v>
      </c>
      <c r="L61" s="3">
        <f t="shared" si="8"/>
        <v>24500</v>
      </c>
    </row>
    <row r="62" spans="1:12" x14ac:dyDescent="0.3">
      <c r="A62" t="s">
        <v>67</v>
      </c>
      <c r="C62" t="s">
        <v>34</v>
      </c>
      <c r="D62" t="s">
        <v>11</v>
      </c>
      <c r="E62" s="3">
        <v>34260</v>
      </c>
      <c r="F62" s="3">
        <v>7960</v>
      </c>
      <c r="G62" s="3">
        <v>0</v>
      </c>
      <c r="H62" s="3">
        <v>1900</v>
      </c>
      <c r="I62" s="3">
        <v>44120</v>
      </c>
      <c r="J62" s="3">
        <v>44120</v>
      </c>
      <c r="K62" s="3">
        <f t="shared" si="7"/>
        <v>43540</v>
      </c>
      <c r="L62" s="3">
        <f t="shared" si="8"/>
        <v>43540</v>
      </c>
    </row>
    <row r="63" spans="1:12" x14ac:dyDescent="0.3">
      <c r="A63" t="s">
        <v>68</v>
      </c>
      <c r="C63" t="s">
        <v>34</v>
      </c>
      <c r="D63" t="s">
        <v>36</v>
      </c>
      <c r="E63" s="3">
        <v>9770</v>
      </c>
      <c r="F63" s="3">
        <v>2270</v>
      </c>
      <c r="G63" s="3">
        <v>0</v>
      </c>
      <c r="H63" s="3">
        <v>540</v>
      </c>
      <c r="I63" s="3">
        <v>12580</v>
      </c>
      <c r="J63" s="3">
        <v>13755</v>
      </c>
      <c r="K63" s="3">
        <f t="shared" si="7"/>
        <v>12420</v>
      </c>
      <c r="L63" s="3">
        <f t="shared" si="8"/>
        <v>12420</v>
      </c>
    </row>
    <row r="64" spans="1:12" x14ac:dyDescent="0.3">
      <c r="A64" t="s">
        <v>69</v>
      </c>
      <c r="C64" t="s">
        <v>34</v>
      </c>
      <c r="D64" t="s">
        <v>11</v>
      </c>
      <c r="E64" s="3">
        <v>44830</v>
      </c>
      <c r="F64" s="3">
        <v>10420</v>
      </c>
      <c r="G64" s="3">
        <v>0</v>
      </c>
      <c r="H64" s="3">
        <v>2480</v>
      </c>
      <c r="I64" s="3">
        <v>57730</v>
      </c>
      <c r="J64" s="3">
        <v>57730</v>
      </c>
      <c r="K64" s="3">
        <f t="shared" si="7"/>
        <v>56980</v>
      </c>
      <c r="L64" s="3">
        <f t="shared" si="8"/>
        <v>56980</v>
      </c>
    </row>
    <row r="65" spans="1:12" x14ac:dyDescent="0.3">
      <c r="A65" t="s">
        <v>70</v>
      </c>
      <c r="C65" t="s">
        <v>34</v>
      </c>
      <c r="D65" t="s">
        <v>11</v>
      </c>
      <c r="E65" s="3">
        <v>156330</v>
      </c>
      <c r="F65" s="3">
        <v>36340</v>
      </c>
      <c r="G65" s="3">
        <v>0</v>
      </c>
      <c r="H65" s="3">
        <v>8660</v>
      </c>
      <c r="I65" s="3">
        <v>201330</v>
      </c>
      <c r="J65" s="3">
        <v>206110</v>
      </c>
      <c r="K65" s="3">
        <f t="shared" si="7"/>
        <v>198670</v>
      </c>
      <c r="L65" s="3">
        <f t="shared" si="8"/>
        <v>210900</v>
      </c>
    </row>
    <row r="66" spans="1:12" x14ac:dyDescent="0.3">
      <c r="A66" t="s">
        <v>71</v>
      </c>
      <c r="C66" t="s">
        <v>34</v>
      </c>
      <c r="D66" t="s">
        <v>36</v>
      </c>
      <c r="E66" s="3">
        <v>14060</v>
      </c>
      <c r="F66" s="3">
        <v>3270</v>
      </c>
      <c r="G66" s="3">
        <v>0</v>
      </c>
      <c r="H66" s="3">
        <v>780</v>
      </c>
      <c r="I66" s="3">
        <v>18110</v>
      </c>
      <c r="J66" s="3">
        <v>18110</v>
      </c>
      <c r="K66" s="3">
        <f t="shared" si="7"/>
        <v>17870</v>
      </c>
      <c r="L66" s="3">
        <f t="shared" si="8"/>
        <v>17870</v>
      </c>
    </row>
    <row r="67" spans="1:12" x14ac:dyDescent="0.3">
      <c r="A67" t="s">
        <v>72</v>
      </c>
      <c r="C67" t="s">
        <v>34</v>
      </c>
      <c r="D67" t="s">
        <v>11</v>
      </c>
      <c r="E67" s="3">
        <v>37150</v>
      </c>
      <c r="F67" s="3">
        <v>8640</v>
      </c>
      <c r="G67" s="3">
        <v>0</v>
      </c>
      <c r="H67" s="3">
        <v>2060</v>
      </c>
      <c r="I67" s="3">
        <v>47850</v>
      </c>
      <c r="J67" s="3">
        <v>47850</v>
      </c>
      <c r="K67" s="3">
        <f t="shared" si="7"/>
        <v>47210</v>
      </c>
      <c r="L67" s="3">
        <f t="shared" si="8"/>
        <v>47210</v>
      </c>
    </row>
    <row r="68" spans="1:12" x14ac:dyDescent="0.3">
      <c r="A68" t="s">
        <v>73</v>
      </c>
      <c r="C68" t="s">
        <v>34</v>
      </c>
      <c r="D68" t="s">
        <v>13</v>
      </c>
      <c r="E68" s="3">
        <v>9770</v>
      </c>
      <c r="F68" s="3">
        <v>2270</v>
      </c>
      <c r="G68" s="3">
        <v>0</v>
      </c>
      <c r="H68" s="3">
        <v>540</v>
      </c>
      <c r="I68" s="3">
        <v>12580</v>
      </c>
      <c r="J68" s="3">
        <v>12580</v>
      </c>
      <c r="K68" s="3">
        <f t="shared" si="7"/>
        <v>12420</v>
      </c>
      <c r="L68" s="3">
        <f t="shared" si="8"/>
        <v>12420</v>
      </c>
    </row>
    <row r="69" spans="1:12" x14ac:dyDescent="0.3">
      <c r="A69" t="s">
        <v>74</v>
      </c>
      <c r="C69" t="s">
        <v>34</v>
      </c>
      <c r="D69" t="s">
        <v>10</v>
      </c>
      <c r="E69" s="3">
        <v>15390</v>
      </c>
      <c r="F69" s="3">
        <v>3580</v>
      </c>
      <c r="G69" s="3">
        <v>0</v>
      </c>
      <c r="H69" s="3">
        <v>850</v>
      </c>
      <c r="I69" s="3">
        <v>19820</v>
      </c>
      <c r="J69" s="3">
        <v>19820</v>
      </c>
      <c r="K69" s="3">
        <f t="shared" si="7"/>
        <v>19560</v>
      </c>
      <c r="L69" s="3">
        <f t="shared" si="8"/>
        <v>19560</v>
      </c>
    </row>
    <row r="70" spans="1:12" x14ac:dyDescent="0.3">
      <c r="A70" t="s">
        <v>75</v>
      </c>
      <c r="C70" t="s">
        <v>34</v>
      </c>
      <c r="D70" t="s">
        <v>11</v>
      </c>
      <c r="E70" s="3">
        <v>66400</v>
      </c>
      <c r="F70" s="3">
        <v>15430</v>
      </c>
      <c r="G70" s="3">
        <v>0</v>
      </c>
      <c r="H70" s="3">
        <v>3680</v>
      </c>
      <c r="I70" s="3">
        <v>85510</v>
      </c>
      <c r="J70" s="3">
        <v>91946</v>
      </c>
      <c r="K70" s="3">
        <f t="shared" si="7"/>
        <v>84390</v>
      </c>
      <c r="L70" s="3">
        <f t="shared" si="8"/>
        <v>85696</v>
      </c>
    </row>
    <row r="71" spans="1:12" x14ac:dyDescent="0.3">
      <c r="A71" t="s">
        <v>338</v>
      </c>
      <c r="B71" t="s">
        <v>330</v>
      </c>
      <c r="C71" t="s">
        <v>34</v>
      </c>
      <c r="D71" t="s">
        <v>11</v>
      </c>
      <c r="E71" s="3"/>
      <c r="F71" s="3">
        <v>24900</v>
      </c>
      <c r="G71" s="3">
        <v>0</v>
      </c>
      <c r="H71" s="3">
        <v>5930</v>
      </c>
      <c r="I71" s="3"/>
      <c r="J71" s="3">
        <v>0</v>
      </c>
      <c r="K71" s="3"/>
      <c r="L71" s="3"/>
    </row>
    <row r="72" spans="1:12" x14ac:dyDescent="0.3">
      <c r="A72" t="s">
        <v>76</v>
      </c>
      <c r="C72" t="s">
        <v>34</v>
      </c>
      <c r="D72" t="s">
        <v>11</v>
      </c>
      <c r="E72" s="3">
        <v>20830</v>
      </c>
      <c r="F72" s="3">
        <v>4840</v>
      </c>
      <c r="G72" s="3">
        <v>0</v>
      </c>
      <c r="H72" s="3">
        <v>1150</v>
      </c>
      <c r="I72" s="3">
        <v>26820</v>
      </c>
      <c r="J72" s="3">
        <v>27236</v>
      </c>
      <c r="K72" s="3">
        <f t="shared" ref="K72:K99" si="9">VLOOKUP($A72,Eighteen,9,)</f>
        <v>26480</v>
      </c>
      <c r="L72" s="3">
        <f t="shared" ref="L72:L103" si="10">VLOOKUP($A72,Eighteen,10,)</f>
        <v>26480</v>
      </c>
    </row>
    <row r="73" spans="1:12" x14ac:dyDescent="0.3">
      <c r="A73" t="s">
        <v>77</v>
      </c>
      <c r="C73" t="s">
        <v>34</v>
      </c>
      <c r="D73" t="s">
        <v>11</v>
      </c>
      <c r="E73" s="3">
        <v>16260</v>
      </c>
      <c r="F73" s="3">
        <v>3780</v>
      </c>
      <c r="G73" s="3">
        <v>0</v>
      </c>
      <c r="H73" s="3">
        <v>900</v>
      </c>
      <c r="I73" s="3">
        <v>20940</v>
      </c>
      <c r="J73" s="3">
        <v>20940</v>
      </c>
      <c r="K73" s="3">
        <f t="shared" si="9"/>
        <v>20660</v>
      </c>
      <c r="L73" s="3">
        <f t="shared" si="10"/>
        <v>20660</v>
      </c>
    </row>
    <row r="74" spans="1:12" x14ac:dyDescent="0.3">
      <c r="A74" t="s">
        <v>78</v>
      </c>
      <c r="C74" t="s">
        <v>34</v>
      </c>
      <c r="D74" t="s">
        <v>11</v>
      </c>
      <c r="E74" s="3">
        <v>2120</v>
      </c>
      <c r="F74" s="3">
        <v>490</v>
      </c>
      <c r="G74" s="3">
        <v>0</v>
      </c>
      <c r="H74" s="3">
        <v>120</v>
      </c>
      <c r="I74" s="3">
        <v>2730</v>
      </c>
      <c r="J74" s="3">
        <v>2730</v>
      </c>
      <c r="K74" s="3">
        <f t="shared" si="9"/>
        <v>2690</v>
      </c>
      <c r="L74" s="3">
        <f t="shared" si="10"/>
        <v>2690</v>
      </c>
    </row>
    <row r="75" spans="1:12" x14ac:dyDescent="0.3">
      <c r="A75" t="s">
        <v>79</v>
      </c>
      <c r="C75" t="s">
        <v>34</v>
      </c>
      <c r="D75" t="s">
        <v>11</v>
      </c>
      <c r="E75" s="3">
        <v>55710</v>
      </c>
      <c r="F75" s="3">
        <v>12950</v>
      </c>
      <c r="G75" s="3">
        <v>0</v>
      </c>
      <c r="H75" s="3">
        <v>3090</v>
      </c>
      <c r="I75" s="3">
        <v>71750</v>
      </c>
      <c r="J75" s="3">
        <v>71750</v>
      </c>
      <c r="K75" s="3">
        <f t="shared" si="9"/>
        <v>70800</v>
      </c>
      <c r="L75" s="3">
        <f t="shared" si="10"/>
        <v>70800</v>
      </c>
    </row>
    <row r="76" spans="1:12" x14ac:dyDescent="0.3">
      <c r="A76" t="s">
        <v>80</v>
      </c>
      <c r="C76" t="s">
        <v>34</v>
      </c>
      <c r="D76" t="s">
        <v>11</v>
      </c>
      <c r="E76" s="3">
        <v>10360</v>
      </c>
      <c r="F76" s="3">
        <v>2410</v>
      </c>
      <c r="G76" s="3">
        <v>0</v>
      </c>
      <c r="H76" s="3">
        <v>570</v>
      </c>
      <c r="I76" s="3">
        <v>13340</v>
      </c>
      <c r="J76" s="3">
        <v>13340</v>
      </c>
      <c r="K76" s="3">
        <f t="shared" si="9"/>
        <v>13160</v>
      </c>
      <c r="L76" s="3">
        <f t="shared" si="10"/>
        <v>13160</v>
      </c>
    </row>
    <row r="77" spans="1:12" x14ac:dyDescent="0.3">
      <c r="A77" t="s">
        <v>83</v>
      </c>
      <c r="C77" t="s">
        <v>84</v>
      </c>
      <c r="D77" t="s">
        <v>85</v>
      </c>
      <c r="E77" s="3">
        <v>27830</v>
      </c>
      <c r="F77" s="3">
        <v>1590</v>
      </c>
      <c r="G77" s="3">
        <v>0</v>
      </c>
      <c r="H77" s="3">
        <v>1520</v>
      </c>
      <c r="I77" s="3">
        <v>30940</v>
      </c>
      <c r="J77" s="3">
        <v>33000</v>
      </c>
      <c r="K77" s="3">
        <f t="shared" si="9"/>
        <v>30420</v>
      </c>
      <c r="L77" s="3">
        <f t="shared" si="10"/>
        <v>33000</v>
      </c>
    </row>
    <row r="78" spans="1:12" x14ac:dyDescent="0.3">
      <c r="A78" t="s">
        <v>86</v>
      </c>
      <c r="C78" t="s">
        <v>84</v>
      </c>
      <c r="D78" t="s">
        <v>13</v>
      </c>
      <c r="E78" s="3">
        <v>13770</v>
      </c>
      <c r="F78" s="3">
        <v>790</v>
      </c>
      <c r="G78" s="3">
        <v>0</v>
      </c>
      <c r="H78" s="3">
        <v>750</v>
      </c>
      <c r="I78" s="3">
        <v>15310</v>
      </c>
      <c r="J78" s="3">
        <v>16150</v>
      </c>
      <c r="K78" s="3">
        <f t="shared" si="9"/>
        <v>15050</v>
      </c>
      <c r="L78" s="3">
        <f t="shared" si="10"/>
        <v>17350</v>
      </c>
    </row>
    <row r="79" spans="1:12" x14ac:dyDescent="0.3">
      <c r="A79" t="s">
        <v>87</v>
      </c>
      <c r="C79" t="s">
        <v>84</v>
      </c>
      <c r="D79" t="s">
        <v>13</v>
      </c>
      <c r="E79" s="3">
        <v>34560</v>
      </c>
      <c r="F79" s="3">
        <v>1980</v>
      </c>
      <c r="G79" s="3">
        <v>0</v>
      </c>
      <c r="H79" s="3">
        <v>1890</v>
      </c>
      <c r="I79" s="3">
        <v>38430</v>
      </c>
      <c r="J79" s="3">
        <v>43413</v>
      </c>
      <c r="K79" s="3">
        <f t="shared" si="9"/>
        <v>37760</v>
      </c>
      <c r="L79" s="3">
        <f t="shared" si="10"/>
        <v>41500</v>
      </c>
    </row>
    <row r="80" spans="1:12" x14ac:dyDescent="0.3">
      <c r="A80" t="s">
        <v>88</v>
      </c>
      <c r="C80" t="s">
        <v>84</v>
      </c>
      <c r="D80" t="s">
        <v>13</v>
      </c>
      <c r="E80" s="3">
        <v>14390</v>
      </c>
      <c r="F80" s="3">
        <v>820</v>
      </c>
      <c r="G80" s="3">
        <v>0</v>
      </c>
      <c r="H80" s="3">
        <v>780</v>
      </c>
      <c r="I80" s="3">
        <v>15990</v>
      </c>
      <c r="J80" s="3">
        <v>16790</v>
      </c>
      <c r="K80" s="3">
        <f t="shared" si="9"/>
        <v>15720</v>
      </c>
      <c r="L80" s="3">
        <f t="shared" si="10"/>
        <v>17410</v>
      </c>
    </row>
    <row r="81" spans="1:12" x14ac:dyDescent="0.3">
      <c r="A81" t="s">
        <v>403</v>
      </c>
      <c r="C81" t="s">
        <v>84</v>
      </c>
      <c r="D81" t="s">
        <v>11</v>
      </c>
      <c r="E81" s="3">
        <v>21920</v>
      </c>
      <c r="F81" s="3">
        <v>1250</v>
      </c>
      <c r="G81" s="3">
        <v>0</v>
      </c>
      <c r="H81" s="3">
        <v>1200</v>
      </c>
      <c r="I81" s="3">
        <v>24370</v>
      </c>
      <c r="J81" s="3">
        <v>24370</v>
      </c>
      <c r="K81" s="3">
        <f t="shared" si="9"/>
        <v>23950</v>
      </c>
      <c r="L81" s="3">
        <f t="shared" si="10"/>
        <v>23950</v>
      </c>
    </row>
    <row r="82" spans="1:12" x14ac:dyDescent="0.3">
      <c r="A82" t="s">
        <v>89</v>
      </c>
      <c r="C82" t="s">
        <v>84</v>
      </c>
      <c r="D82" t="s">
        <v>11</v>
      </c>
      <c r="E82" s="3">
        <v>26470</v>
      </c>
      <c r="F82" s="3">
        <v>1510</v>
      </c>
      <c r="G82" s="3">
        <v>0</v>
      </c>
      <c r="H82" s="3">
        <v>1440</v>
      </c>
      <c r="I82" s="3">
        <v>29420</v>
      </c>
      <c r="J82" s="3">
        <v>30100</v>
      </c>
      <c r="K82" s="3">
        <f t="shared" si="9"/>
        <v>25600</v>
      </c>
      <c r="L82" s="3">
        <f t="shared" si="10"/>
        <v>30100</v>
      </c>
    </row>
    <row r="83" spans="1:12" x14ac:dyDescent="0.3">
      <c r="A83" t="s">
        <v>90</v>
      </c>
      <c r="C83" t="s">
        <v>84</v>
      </c>
      <c r="D83" t="s">
        <v>91</v>
      </c>
      <c r="E83" s="3">
        <v>28600</v>
      </c>
      <c r="F83" s="3">
        <v>1640</v>
      </c>
      <c r="G83" s="3">
        <v>0</v>
      </c>
      <c r="H83" s="3">
        <v>1560</v>
      </c>
      <c r="I83" s="3">
        <v>31800</v>
      </c>
      <c r="J83" s="3">
        <v>31800</v>
      </c>
      <c r="K83" s="3">
        <f t="shared" si="9"/>
        <v>31250</v>
      </c>
      <c r="L83" s="3">
        <f t="shared" si="10"/>
        <v>34000</v>
      </c>
    </row>
    <row r="84" spans="1:12" x14ac:dyDescent="0.3">
      <c r="A84" t="s">
        <v>92</v>
      </c>
      <c r="C84" t="s">
        <v>84</v>
      </c>
      <c r="D84" t="s">
        <v>91</v>
      </c>
      <c r="E84" s="3">
        <v>21600</v>
      </c>
      <c r="F84" s="3">
        <v>1230</v>
      </c>
      <c r="G84" s="3">
        <v>0</v>
      </c>
      <c r="H84" s="3">
        <v>1180</v>
      </c>
      <c r="I84" s="3">
        <v>24010</v>
      </c>
      <c r="J84" s="3">
        <v>24010</v>
      </c>
      <c r="K84" s="3">
        <f t="shared" si="9"/>
        <v>23610</v>
      </c>
      <c r="L84" s="3">
        <f t="shared" si="10"/>
        <v>23610</v>
      </c>
    </row>
    <row r="85" spans="1:12" x14ac:dyDescent="0.3">
      <c r="A85" t="s">
        <v>93</v>
      </c>
      <c r="C85" t="s">
        <v>84</v>
      </c>
      <c r="D85" t="s">
        <v>13</v>
      </c>
      <c r="E85" s="3">
        <v>33050</v>
      </c>
      <c r="F85" s="3">
        <v>1890</v>
      </c>
      <c r="G85" s="3">
        <v>0</v>
      </c>
      <c r="H85" s="3">
        <v>1800</v>
      </c>
      <c r="I85" s="3">
        <v>36740</v>
      </c>
      <c r="J85" s="3">
        <v>38390</v>
      </c>
      <c r="K85" s="3">
        <f t="shared" si="9"/>
        <v>36120</v>
      </c>
      <c r="L85" s="3">
        <f t="shared" si="10"/>
        <v>36120</v>
      </c>
    </row>
    <row r="86" spans="1:12" x14ac:dyDescent="0.3">
      <c r="A86" t="s">
        <v>94</v>
      </c>
      <c r="C86" t="s">
        <v>84</v>
      </c>
      <c r="D86" t="s">
        <v>13</v>
      </c>
      <c r="E86" s="3">
        <v>33140</v>
      </c>
      <c r="F86" s="3">
        <v>1890</v>
      </c>
      <c r="G86" s="3">
        <v>0</v>
      </c>
      <c r="H86" s="3">
        <v>1810</v>
      </c>
      <c r="I86" s="3">
        <v>36840</v>
      </c>
      <c r="J86" s="3">
        <v>36840</v>
      </c>
      <c r="K86" s="3">
        <f t="shared" si="9"/>
        <v>36210</v>
      </c>
      <c r="L86" s="3">
        <f t="shared" si="10"/>
        <v>36210</v>
      </c>
    </row>
    <row r="87" spans="1:12" x14ac:dyDescent="0.3">
      <c r="A87" t="s">
        <v>95</v>
      </c>
      <c r="C87" t="s">
        <v>84</v>
      </c>
      <c r="D87" t="s">
        <v>13</v>
      </c>
      <c r="E87" s="3">
        <v>19410</v>
      </c>
      <c r="F87" s="3">
        <v>1110</v>
      </c>
      <c r="G87" s="3">
        <v>0</v>
      </c>
      <c r="H87" s="3">
        <v>1060</v>
      </c>
      <c r="I87" s="3">
        <v>21580</v>
      </c>
      <c r="J87" s="3">
        <v>22550</v>
      </c>
      <c r="K87" s="3">
        <f t="shared" si="9"/>
        <v>21210</v>
      </c>
      <c r="L87" s="3">
        <f t="shared" si="10"/>
        <v>21210</v>
      </c>
    </row>
    <row r="88" spans="1:12" x14ac:dyDescent="0.3">
      <c r="A88" t="s">
        <v>96</v>
      </c>
      <c r="C88" t="s">
        <v>84</v>
      </c>
      <c r="D88" t="s">
        <v>91</v>
      </c>
      <c r="E88" s="3">
        <v>16360</v>
      </c>
      <c r="F88" s="3">
        <v>940</v>
      </c>
      <c r="G88" s="3">
        <v>0</v>
      </c>
      <c r="H88" s="3">
        <v>890</v>
      </c>
      <c r="I88" s="3">
        <v>18190</v>
      </c>
      <c r="J88" s="3">
        <v>18190</v>
      </c>
      <c r="K88" s="3">
        <f t="shared" si="9"/>
        <v>16440</v>
      </c>
      <c r="L88" s="3">
        <f t="shared" si="10"/>
        <v>17910</v>
      </c>
    </row>
    <row r="89" spans="1:12" x14ac:dyDescent="0.3">
      <c r="A89" t="s">
        <v>97</v>
      </c>
      <c r="C89" t="s">
        <v>84</v>
      </c>
      <c r="D89" t="s">
        <v>91</v>
      </c>
      <c r="E89" s="3">
        <v>20320</v>
      </c>
      <c r="F89" s="3">
        <v>1160</v>
      </c>
      <c r="G89" s="3">
        <v>0</v>
      </c>
      <c r="H89" s="3">
        <v>1110</v>
      </c>
      <c r="I89" s="3">
        <v>22590</v>
      </c>
      <c r="J89" s="3">
        <v>22590</v>
      </c>
      <c r="K89" s="3">
        <f t="shared" si="9"/>
        <v>19010</v>
      </c>
      <c r="L89" s="3">
        <f t="shared" si="10"/>
        <v>22260</v>
      </c>
    </row>
    <row r="90" spans="1:12" x14ac:dyDescent="0.3">
      <c r="A90" t="s">
        <v>98</v>
      </c>
      <c r="C90" t="s">
        <v>84</v>
      </c>
      <c r="D90" t="s">
        <v>91</v>
      </c>
      <c r="E90" s="3">
        <v>16130</v>
      </c>
      <c r="F90" s="3">
        <v>920</v>
      </c>
      <c r="G90" s="3">
        <v>0</v>
      </c>
      <c r="H90" s="3">
        <v>880</v>
      </c>
      <c r="I90" s="3">
        <v>17930</v>
      </c>
      <c r="J90" s="3">
        <v>17930</v>
      </c>
      <c r="K90" s="3">
        <f t="shared" si="9"/>
        <v>15170</v>
      </c>
      <c r="L90" s="3">
        <f t="shared" si="10"/>
        <v>17670</v>
      </c>
    </row>
    <row r="91" spans="1:12" x14ac:dyDescent="0.3">
      <c r="A91" t="s">
        <v>333</v>
      </c>
      <c r="C91" t="s">
        <v>84</v>
      </c>
      <c r="D91" t="s">
        <v>85</v>
      </c>
      <c r="E91" s="3">
        <v>38860</v>
      </c>
      <c r="F91" s="3">
        <v>2220</v>
      </c>
      <c r="G91" s="3">
        <v>0</v>
      </c>
      <c r="H91" s="3">
        <v>2120</v>
      </c>
      <c r="I91" s="3">
        <v>43200</v>
      </c>
      <c r="J91" s="3">
        <v>47000</v>
      </c>
      <c r="K91" s="3">
        <f t="shared" si="9"/>
        <v>42470</v>
      </c>
      <c r="L91" s="3">
        <f t="shared" si="10"/>
        <v>46000</v>
      </c>
    </row>
    <row r="92" spans="1:12" x14ac:dyDescent="0.3">
      <c r="A92" t="s">
        <v>99</v>
      </c>
      <c r="C92" t="s">
        <v>84</v>
      </c>
      <c r="D92" t="s">
        <v>91</v>
      </c>
      <c r="E92" s="3">
        <v>32780</v>
      </c>
      <c r="F92" s="3">
        <v>1870</v>
      </c>
      <c r="G92" s="3">
        <v>0</v>
      </c>
      <c r="H92" s="3">
        <v>1790</v>
      </c>
      <c r="I92" s="3">
        <v>36440</v>
      </c>
      <c r="J92" s="3">
        <v>36440</v>
      </c>
      <c r="K92" s="3">
        <f t="shared" si="9"/>
        <v>35810</v>
      </c>
      <c r="L92" s="3">
        <f t="shared" si="10"/>
        <v>35810</v>
      </c>
    </row>
    <row r="93" spans="1:12" x14ac:dyDescent="0.3">
      <c r="A93" t="s">
        <v>100</v>
      </c>
      <c r="C93" t="s">
        <v>84</v>
      </c>
      <c r="D93" t="s">
        <v>91</v>
      </c>
      <c r="E93" s="3">
        <v>15150</v>
      </c>
      <c r="F93" s="3">
        <v>870</v>
      </c>
      <c r="G93" s="3">
        <v>0</v>
      </c>
      <c r="H93" s="3">
        <v>830</v>
      </c>
      <c r="I93" s="3">
        <v>16850</v>
      </c>
      <c r="J93" s="3">
        <v>16850</v>
      </c>
      <c r="K93" s="3">
        <f t="shared" si="9"/>
        <v>14110</v>
      </c>
      <c r="L93" s="3">
        <f t="shared" si="10"/>
        <v>16610</v>
      </c>
    </row>
    <row r="94" spans="1:12" x14ac:dyDescent="0.3">
      <c r="A94" t="s">
        <v>101</v>
      </c>
      <c r="C94" t="s">
        <v>84</v>
      </c>
      <c r="D94" t="s">
        <v>91</v>
      </c>
      <c r="E94" s="3">
        <v>18340</v>
      </c>
      <c r="F94" s="3">
        <v>1050</v>
      </c>
      <c r="G94" s="3">
        <v>0</v>
      </c>
      <c r="H94" s="3">
        <v>1000</v>
      </c>
      <c r="I94" s="3">
        <v>20390</v>
      </c>
      <c r="J94" s="3">
        <v>20390</v>
      </c>
      <c r="K94" s="3">
        <f t="shared" si="9"/>
        <v>17090</v>
      </c>
      <c r="L94" s="3">
        <f t="shared" si="10"/>
        <v>20090</v>
      </c>
    </row>
    <row r="95" spans="1:12" x14ac:dyDescent="0.3">
      <c r="A95" t="s">
        <v>102</v>
      </c>
      <c r="C95" t="s">
        <v>84</v>
      </c>
      <c r="D95" t="s">
        <v>85</v>
      </c>
      <c r="E95" s="3">
        <v>13180</v>
      </c>
      <c r="F95" s="3">
        <v>750</v>
      </c>
      <c r="G95" s="3">
        <v>0</v>
      </c>
      <c r="H95" s="3">
        <v>720</v>
      </c>
      <c r="I95" s="3">
        <v>14650</v>
      </c>
      <c r="J95" s="3">
        <v>14650</v>
      </c>
      <c r="K95" s="3">
        <f t="shared" si="9"/>
        <v>14400</v>
      </c>
      <c r="L95" s="3">
        <f t="shared" si="10"/>
        <v>14400</v>
      </c>
    </row>
    <row r="96" spans="1:12" x14ac:dyDescent="0.3">
      <c r="A96" t="s">
        <v>103</v>
      </c>
      <c r="C96" t="s">
        <v>84</v>
      </c>
      <c r="D96" t="s">
        <v>85</v>
      </c>
      <c r="E96" s="3">
        <v>27390</v>
      </c>
      <c r="F96" s="3">
        <v>1570</v>
      </c>
      <c r="G96" s="3">
        <v>0</v>
      </c>
      <c r="H96" s="3">
        <v>1490</v>
      </c>
      <c r="I96" s="3">
        <v>30450</v>
      </c>
      <c r="J96" s="3">
        <v>31000</v>
      </c>
      <c r="K96" s="3">
        <f t="shared" si="9"/>
        <v>29930</v>
      </c>
      <c r="L96" s="3">
        <f t="shared" si="10"/>
        <v>31000</v>
      </c>
    </row>
    <row r="97" spans="1:12" x14ac:dyDescent="0.3">
      <c r="A97" t="s">
        <v>104</v>
      </c>
      <c r="C97" t="s">
        <v>84</v>
      </c>
      <c r="D97" t="s">
        <v>85</v>
      </c>
      <c r="E97" s="3">
        <v>13490</v>
      </c>
      <c r="F97" s="3">
        <v>770</v>
      </c>
      <c r="G97" s="3">
        <v>0</v>
      </c>
      <c r="H97" s="3">
        <v>740</v>
      </c>
      <c r="I97" s="3">
        <v>15000</v>
      </c>
      <c r="J97" s="3">
        <v>15000</v>
      </c>
      <c r="K97" s="3">
        <f t="shared" si="9"/>
        <v>14740</v>
      </c>
      <c r="L97" s="3">
        <f t="shared" si="10"/>
        <v>14740</v>
      </c>
    </row>
    <row r="98" spans="1:12" x14ac:dyDescent="0.3">
      <c r="A98" t="s">
        <v>105</v>
      </c>
      <c r="C98" t="s">
        <v>106</v>
      </c>
      <c r="D98" t="s">
        <v>11</v>
      </c>
      <c r="E98" s="3">
        <v>2560</v>
      </c>
      <c r="F98" s="3">
        <v>250</v>
      </c>
      <c r="G98" s="3">
        <v>0</v>
      </c>
      <c r="H98" s="3">
        <v>150</v>
      </c>
      <c r="I98" s="3">
        <v>2960</v>
      </c>
      <c r="J98" s="3">
        <v>2960</v>
      </c>
      <c r="K98" s="3">
        <f t="shared" si="9"/>
        <v>2900</v>
      </c>
      <c r="L98" s="3">
        <f t="shared" si="10"/>
        <v>2900</v>
      </c>
    </row>
    <row r="99" spans="1:12" x14ac:dyDescent="0.3">
      <c r="A99" t="s">
        <v>107</v>
      </c>
      <c r="C99" t="s">
        <v>106</v>
      </c>
      <c r="D99" t="s">
        <v>108</v>
      </c>
      <c r="E99" s="3">
        <v>250710</v>
      </c>
      <c r="F99" s="3">
        <v>24530</v>
      </c>
      <c r="G99" s="3">
        <v>132010</v>
      </c>
      <c r="H99" s="3">
        <v>15160</v>
      </c>
      <c r="I99" s="3">
        <v>422410</v>
      </c>
      <c r="J99" s="3">
        <f>445210-8800</f>
        <v>436410</v>
      </c>
      <c r="K99" s="3">
        <f t="shared" si="9"/>
        <v>414710</v>
      </c>
      <c r="L99" s="3">
        <f t="shared" si="10"/>
        <v>429647</v>
      </c>
    </row>
    <row r="100" spans="1:12" x14ac:dyDescent="0.3">
      <c r="A100" t="s">
        <v>345</v>
      </c>
      <c r="B100" t="s">
        <v>374</v>
      </c>
      <c r="C100" t="s">
        <v>106</v>
      </c>
      <c r="D100" t="s">
        <v>108</v>
      </c>
      <c r="E100" s="3"/>
      <c r="F100" s="3"/>
      <c r="G100" s="3"/>
      <c r="H100" s="3"/>
      <c r="I100" s="3"/>
      <c r="J100" s="3">
        <v>8800</v>
      </c>
      <c r="K100" s="3"/>
      <c r="L100" s="3">
        <f t="shared" si="10"/>
        <v>8600</v>
      </c>
    </row>
    <row r="101" spans="1:12" x14ac:dyDescent="0.3">
      <c r="A101" t="s">
        <v>109</v>
      </c>
      <c r="C101" t="s">
        <v>106</v>
      </c>
      <c r="D101" t="s">
        <v>108</v>
      </c>
      <c r="E101" s="3">
        <v>18300</v>
      </c>
      <c r="F101" s="3">
        <v>1790</v>
      </c>
      <c r="G101" s="3">
        <v>5360</v>
      </c>
      <c r="H101" s="3">
        <v>1110</v>
      </c>
      <c r="I101" s="3">
        <v>26560</v>
      </c>
      <c r="J101" s="3">
        <v>29210</v>
      </c>
      <c r="K101" s="3">
        <f>VLOOKUP($A101,Eighteen,9,)</f>
        <v>25000</v>
      </c>
      <c r="L101" s="3">
        <f t="shared" si="10"/>
        <v>29400</v>
      </c>
    </row>
    <row r="102" spans="1:12" x14ac:dyDescent="0.3">
      <c r="A102" t="s">
        <v>110</v>
      </c>
      <c r="C102" t="s">
        <v>106</v>
      </c>
      <c r="D102" t="s">
        <v>11</v>
      </c>
      <c r="E102" s="3">
        <v>224720</v>
      </c>
      <c r="F102" s="3">
        <v>21990</v>
      </c>
      <c r="G102" s="3">
        <v>132440</v>
      </c>
      <c r="H102" s="3">
        <v>13580</v>
      </c>
      <c r="I102" s="3">
        <v>392730</v>
      </c>
      <c r="J102" s="3">
        <f>400480-7750</f>
        <v>392730</v>
      </c>
      <c r="K102" s="3">
        <f>VLOOKUP($A102,Eighteen,9,)</f>
        <v>385840</v>
      </c>
      <c r="L102" s="3">
        <f t="shared" si="10"/>
        <v>385840</v>
      </c>
    </row>
    <row r="103" spans="1:12" x14ac:dyDescent="0.3">
      <c r="A103" t="s">
        <v>346</v>
      </c>
      <c r="B103" t="s">
        <v>374</v>
      </c>
      <c r="C103" t="s">
        <v>106</v>
      </c>
      <c r="D103" t="s">
        <v>11</v>
      </c>
      <c r="E103" s="3"/>
      <c r="F103" s="3"/>
      <c r="G103" s="3"/>
      <c r="H103" s="3"/>
      <c r="I103" s="3"/>
      <c r="J103" s="3">
        <v>7750</v>
      </c>
      <c r="K103" s="3"/>
      <c r="L103" s="3">
        <f t="shared" si="10"/>
        <v>7750</v>
      </c>
    </row>
    <row r="104" spans="1:12" x14ac:dyDescent="0.3">
      <c r="A104" t="s">
        <v>111</v>
      </c>
      <c r="C104" t="s">
        <v>106</v>
      </c>
      <c r="D104" t="s">
        <v>11</v>
      </c>
      <c r="E104" s="3">
        <v>18300</v>
      </c>
      <c r="F104" s="3">
        <v>1790</v>
      </c>
      <c r="G104" s="3">
        <v>5360</v>
      </c>
      <c r="H104" s="3">
        <v>1110</v>
      </c>
      <c r="I104" s="3">
        <v>26560</v>
      </c>
      <c r="J104" s="3">
        <v>26560</v>
      </c>
      <c r="K104" s="3">
        <f>VLOOKUP($A104,Eighteen,9,)</f>
        <v>25000</v>
      </c>
      <c r="L104" s="3">
        <f t="shared" ref="L104:L135" si="11">VLOOKUP($A104,Eighteen,10,)</f>
        <v>25000</v>
      </c>
    </row>
    <row r="105" spans="1:12" x14ac:dyDescent="0.3">
      <c r="A105" t="s">
        <v>112</v>
      </c>
      <c r="C105" t="s">
        <v>106</v>
      </c>
      <c r="D105" t="s">
        <v>11</v>
      </c>
      <c r="E105" s="3">
        <v>151680</v>
      </c>
      <c r="F105" s="3">
        <v>14840</v>
      </c>
      <c r="G105" s="3">
        <v>74150</v>
      </c>
      <c r="H105" s="3">
        <v>9170</v>
      </c>
      <c r="I105" s="3">
        <v>249840</v>
      </c>
      <c r="J105" s="3">
        <f>255840-6000</f>
        <v>249840</v>
      </c>
      <c r="K105" s="3">
        <f>VLOOKUP($A105,Eighteen,9,)</f>
        <v>245190</v>
      </c>
      <c r="L105" s="3">
        <f t="shared" si="11"/>
        <v>245190</v>
      </c>
    </row>
    <row r="106" spans="1:12" x14ac:dyDescent="0.3">
      <c r="A106" t="s">
        <v>347</v>
      </c>
      <c r="B106" t="s">
        <v>374</v>
      </c>
      <c r="C106" t="s">
        <v>106</v>
      </c>
      <c r="D106" t="s">
        <v>11</v>
      </c>
      <c r="E106" s="3"/>
      <c r="F106" s="3"/>
      <c r="G106" s="3"/>
      <c r="H106" s="3"/>
      <c r="I106" s="3"/>
      <c r="J106" s="3">
        <v>6000</v>
      </c>
      <c r="K106" s="3"/>
      <c r="L106" s="3">
        <f t="shared" si="11"/>
        <v>6000</v>
      </c>
    </row>
    <row r="107" spans="1:12" x14ac:dyDescent="0.3">
      <c r="A107" t="s">
        <v>113</v>
      </c>
      <c r="C107" t="s">
        <v>106</v>
      </c>
      <c r="D107" t="s">
        <v>11</v>
      </c>
      <c r="E107" s="3">
        <v>18300</v>
      </c>
      <c r="F107" s="3">
        <v>1790</v>
      </c>
      <c r="G107" s="3">
        <v>5360</v>
      </c>
      <c r="H107" s="3">
        <v>1110</v>
      </c>
      <c r="I107" s="3">
        <v>26560</v>
      </c>
      <c r="J107" s="3">
        <v>26560</v>
      </c>
      <c r="K107" s="3">
        <f>VLOOKUP($A107,Eighteen,9,)</f>
        <v>25000</v>
      </c>
      <c r="L107" s="3">
        <f t="shared" si="11"/>
        <v>25000</v>
      </c>
    </row>
    <row r="108" spans="1:12" x14ac:dyDescent="0.3">
      <c r="A108" t="s">
        <v>115</v>
      </c>
      <c r="C108" t="s">
        <v>106</v>
      </c>
      <c r="D108" t="s">
        <v>11</v>
      </c>
      <c r="E108" s="3">
        <v>163650</v>
      </c>
      <c r="F108" s="3">
        <v>16010</v>
      </c>
      <c r="G108" s="3">
        <v>70020</v>
      </c>
      <c r="H108" s="3">
        <v>9890</v>
      </c>
      <c r="I108" s="3">
        <v>259570</v>
      </c>
      <c r="J108" s="3">
        <f>263220-3650</f>
        <v>259570</v>
      </c>
      <c r="K108" s="3">
        <f>VLOOKUP($A108,Eighteen,9,)</f>
        <v>254550</v>
      </c>
      <c r="L108" s="3">
        <f t="shared" si="11"/>
        <v>254550</v>
      </c>
    </row>
    <row r="109" spans="1:12" x14ac:dyDescent="0.3">
      <c r="A109" t="s">
        <v>348</v>
      </c>
      <c r="B109" t="s">
        <v>374</v>
      </c>
      <c r="C109" t="s">
        <v>106</v>
      </c>
      <c r="D109" t="s">
        <v>11</v>
      </c>
      <c r="E109" s="3"/>
      <c r="F109" s="3"/>
      <c r="G109" s="3"/>
      <c r="H109" s="3"/>
      <c r="I109" s="3"/>
      <c r="J109" s="3">
        <v>3650</v>
      </c>
      <c r="K109" s="3"/>
      <c r="L109" s="3">
        <f t="shared" si="11"/>
        <v>3500</v>
      </c>
    </row>
    <row r="110" spans="1:12" x14ac:dyDescent="0.3">
      <c r="A110" t="s">
        <v>290</v>
      </c>
      <c r="C110" t="s">
        <v>106</v>
      </c>
      <c r="D110" t="s">
        <v>11</v>
      </c>
      <c r="E110" s="3">
        <v>18300</v>
      </c>
      <c r="F110" s="3">
        <v>1790</v>
      </c>
      <c r="G110" s="3">
        <v>5360</v>
      </c>
      <c r="H110" s="3">
        <v>1110</v>
      </c>
      <c r="I110" s="3">
        <v>26560</v>
      </c>
      <c r="J110" s="3">
        <v>26560</v>
      </c>
      <c r="K110" s="3">
        <f>VLOOKUP($A110,Eighteen,9,)</f>
        <v>25000</v>
      </c>
      <c r="L110" s="3">
        <f t="shared" si="11"/>
        <v>25500</v>
      </c>
    </row>
    <row r="111" spans="1:12" x14ac:dyDescent="0.3">
      <c r="A111" t="s">
        <v>116</v>
      </c>
      <c r="C111" t="s">
        <v>106</v>
      </c>
      <c r="D111" t="s">
        <v>36</v>
      </c>
      <c r="E111" s="3">
        <v>6430</v>
      </c>
      <c r="F111" s="3">
        <v>630</v>
      </c>
      <c r="G111" s="3">
        <v>0</v>
      </c>
      <c r="H111" s="3">
        <v>390</v>
      </c>
      <c r="I111" s="3">
        <v>7450</v>
      </c>
      <c r="J111" s="3">
        <v>7450</v>
      </c>
      <c r="K111" s="3">
        <f>VLOOKUP($A111,Eighteen,9,)</f>
        <v>7280</v>
      </c>
      <c r="L111" s="3">
        <f t="shared" si="11"/>
        <v>7280</v>
      </c>
    </row>
    <row r="112" spans="1:12" x14ac:dyDescent="0.3">
      <c r="A112" t="s">
        <v>117</v>
      </c>
      <c r="C112" t="s">
        <v>106</v>
      </c>
      <c r="D112" t="s">
        <v>11</v>
      </c>
      <c r="E112" s="3">
        <v>6430</v>
      </c>
      <c r="F112" s="3">
        <v>630</v>
      </c>
      <c r="G112" s="3">
        <v>0</v>
      </c>
      <c r="H112" s="3">
        <v>390</v>
      </c>
      <c r="I112" s="3">
        <v>7450</v>
      </c>
      <c r="J112" s="3">
        <v>7450</v>
      </c>
      <c r="K112" s="3">
        <f>VLOOKUP($A112,Eighteen,9,)</f>
        <v>7280</v>
      </c>
      <c r="L112" s="3">
        <f t="shared" si="11"/>
        <v>7280</v>
      </c>
    </row>
    <row r="113" spans="1:12" x14ac:dyDescent="0.3">
      <c r="A113" t="s">
        <v>118</v>
      </c>
      <c r="C113" t="s">
        <v>106</v>
      </c>
      <c r="D113" t="s">
        <v>13</v>
      </c>
      <c r="E113" s="3">
        <v>313640</v>
      </c>
      <c r="F113" s="3">
        <v>30690</v>
      </c>
      <c r="G113" s="3">
        <v>218730</v>
      </c>
      <c r="H113" s="3">
        <v>18960</v>
      </c>
      <c r="I113" s="3">
        <v>582020</v>
      </c>
      <c r="J113" s="3">
        <f>624208-8000</f>
        <v>616208</v>
      </c>
      <c r="K113" s="3">
        <f>VLOOKUP($A113,Eighteen,9,)</f>
        <v>572390</v>
      </c>
      <c r="L113" s="3">
        <f t="shared" si="11"/>
        <v>613190</v>
      </c>
    </row>
    <row r="114" spans="1:12" x14ac:dyDescent="0.3">
      <c r="A114" t="s">
        <v>349</v>
      </c>
      <c r="B114" t="s">
        <v>374</v>
      </c>
      <c r="C114" t="s">
        <v>106</v>
      </c>
      <c r="D114" t="s">
        <v>13</v>
      </c>
      <c r="E114" s="3"/>
      <c r="F114" s="3"/>
      <c r="G114" s="3"/>
      <c r="H114" s="3"/>
      <c r="I114" s="3"/>
      <c r="J114" s="3">
        <v>8000</v>
      </c>
      <c r="K114" s="3"/>
      <c r="L114" s="3">
        <f t="shared" si="11"/>
        <v>7800</v>
      </c>
    </row>
    <row r="115" spans="1:12" x14ac:dyDescent="0.3">
      <c r="A115" t="s">
        <v>119</v>
      </c>
      <c r="C115" t="s">
        <v>106</v>
      </c>
      <c r="D115" t="s">
        <v>11</v>
      </c>
      <c r="E115" s="3">
        <v>18300</v>
      </c>
      <c r="F115" s="3">
        <v>1790</v>
      </c>
      <c r="G115" s="3">
        <v>5360</v>
      </c>
      <c r="H115" s="3">
        <v>1110</v>
      </c>
      <c r="I115" s="3">
        <v>26560</v>
      </c>
      <c r="J115" s="3">
        <v>26560</v>
      </c>
      <c r="K115" s="3">
        <f t="shared" ref="K115:K120" si="12">VLOOKUP($A115,Eighteen,9,)</f>
        <v>25000</v>
      </c>
      <c r="L115" s="3">
        <f t="shared" si="11"/>
        <v>25000</v>
      </c>
    </row>
    <row r="116" spans="1:12" x14ac:dyDescent="0.3">
      <c r="A116" t="s">
        <v>120</v>
      </c>
      <c r="C116" t="s">
        <v>106</v>
      </c>
      <c r="D116" t="s">
        <v>11</v>
      </c>
      <c r="E116" s="3">
        <v>130350</v>
      </c>
      <c r="F116" s="3">
        <v>12750</v>
      </c>
      <c r="G116" s="3">
        <v>51230</v>
      </c>
      <c r="H116" s="3">
        <v>7880</v>
      </c>
      <c r="I116" s="3">
        <v>202210</v>
      </c>
      <c r="J116" s="3">
        <v>202210</v>
      </c>
      <c r="K116" s="3">
        <f t="shared" si="12"/>
        <v>198220</v>
      </c>
      <c r="L116" s="3">
        <f t="shared" si="11"/>
        <v>198220</v>
      </c>
    </row>
    <row r="117" spans="1:12" x14ac:dyDescent="0.3">
      <c r="A117" t="s">
        <v>121</v>
      </c>
      <c r="C117" t="s">
        <v>106</v>
      </c>
      <c r="D117" t="s">
        <v>11</v>
      </c>
      <c r="E117" s="3">
        <v>1440</v>
      </c>
      <c r="F117" s="3">
        <v>140</v>
      </c>
      <c r="G117" s="3">
        <v>0</v>
      </c>
      <c r="H117" s="3">
        <v>90</v>
      </c>
      <c r="I117" s="3">
        <v>1670</v>
      </c>
      <c r="J117" s="3">
        <v>1837</v>
      </c>
      <c r="K117" s="3">
        <f t="shared" si="12"/>
        <v>1640</v>
      </c>
      <c r="L117" s="3">
        <f t="shared" si="11"/>
        <v>1804</v>
      </c>
    </row>
    <row r="118" spans="1:12" x14ac:dyDescent="0.3">
      <c r="A118" t="s">
        <v>122</v>
      </c>
      <c r="C118" t="s">
        <v>106</v>
      </c>
      <c r="D118" t="s">
        <v>11</v>
      </c>
      <c r="E118" s="3">
        <v>1660</v>
      </c>
      <c r="F118" s="3">
        <v>160</v>
      </c>
      <c r="G118" s="3">
        <v>0</v>
      </c>
      <c r="H118" s="3">
        <v>100</v>
      </c>
      <c r="I118" s="3">
        <v>1920</v>
      </c>
      <c r="J118" s="3">
        <v>1920</v>
      </c>
      <c r="K118" s="3">
        <f t="shared" si="12"/>
        <v>1880</v>
      </c>
      <c r="L118" s="3">
        <f t="shared" si="11"/>
        <v>1880</v>
      </c>
    </row>
    <row r="119" spans="1:12" x14ac:dyDescent="0.3">
      <c r="A119" t="s">
        <v>123</v>
      </c>
      <c r="C119" t="s">
        <v>106</v>
      </c>
      <c r="D119" t="s">
        <v>11</v>
      </c>
      <c r="E119" s="3">
        <v>134890</v>
      </c>
      <c r="F119" s="3">
        <v>13200</v>
      </c>
      <c r="G119" s="3">
        <v>46380</v>
      </c>
      <c r="H119" s="3">
        <v>8150</v>
      </c>
      <c r="I119" s="3">
        <v>202620</v>
      </c>
      <c r="J119" s="3">
        <v>202620</v>
      </c>
      <c r="K119" s="3">
        <f t="shared" si="12"/>
        <v>198490</v>
      </c>
      <c r="L119" s="3">
        <f t="shared" si="11"/>
        <v>198490</v>
      </c>
    </row>
    <row r="120" spans="1:12" x14ac:dyDescent="0.3">
      <c r="A120" t="s">
        <v>124</v>
      </c>
      <c r="C120" t="s">
        <v>106</v>
      </c>
      <c r="D120" t="s">
        <v>10</v>
      </c>
      <c r="E120" s="3">
        <v>201540</v>
      </c>
      <c r="F120" s="3">
        <v>19720</v>
      </c>
      <c r="G120" s="3">
        <v>97090</v>
      </c>
      <c r="H120" s="3">
        <v>12180</v>
      </c>
      <c r="I120" s="3">
        <v>330530</v>
      </c>
      <c r="J120" s="3">
        <f>331350-1000</f>
        <v>330350</v>
      </c>
      <c r="K120" s="3">
        <f t="shared" si="12"/>
        <v>324340</v>
      </c>
      <c r="L120" s="3">
        <f t="shared" si="11"/>
        <v>324340</v>
      </c>
    </row>
    <row r="121" spans="1:12" x14ac:dyDescent="0.3">
      <c r="A121" t="s">
        <v>350</v>
      </c>
      <c r="B121" t="s">
        <v>374</v>
      </c>
      <c r="C121" t="s">
        <v>106</v>
      </c>
      <c r="D121" t="s">
        <v>10</v>
      </c>
      <c r="E121" s="3"/>
      <c r="F121" s="3"/>
      <c r="G121" s="3"/>
      <c r="H121" s="3"/>
      <c r="I121" s="3"/>
      <c r="J121" s="3">
        <v>1000</v>
      </c>
      <c r="K121" s="3"/>
      <c r="L121" s="3">
        <f t="shared" si="11"/>
        <v>0</v>
      </c>
    </row>
    <row r="122" spans="1:12" x14ac:dyDescent="0.3">
      <c r="A122" t="s">
        <v>125</v>
      </c>
      <c r="C122" t="s">
        <v>106</v>
      </c>
      <c r="D122" t="s">
        <v>10</v>
      </c>
      <c r="E122" s="3">
        <v>18300</v>
      </c>
      <c r="F122" s="3">
        <v>1790</v>
      </c>
      <c r="G122" s="3">
        <v>5360</v>
      </c>
      <c r="H122" s="3">
        <v>1110</v>
      </c>
      <c r="I122" s="3">
        <v>26560</v>
      </c>
      <c r="J122" s="3">
        <v>26540</v>
      </c>
      <c r="K122" s="3">
        <f>VLOOKUP($A122,Eighteen,9,)</f>
        <v>25000</v>
      </c>
      <c r="L122" s="3">
        <f t="shared" si="11"/>
        <v>25000</v>
      </c>
    </row>
    <row r="123" spans="1:12" x14ac:dyDescent="0.3">
      <c r="A123" t="s">
        <v>291</v>
      </c>
      <c r="C123" t="s">
        <v>106</v>
      </c>
      <c r="D123" t="s">
        <v>10</v>
      </c>
      <c r="E123" s="3">
        <v>22130</v>
      </c>
      <c r="F123" s="3">
        <v>2170</v>
      </c>
      <c r="G123" s="3">
        <v>0</v>
      </c>
      <c r="H123" s="3">
        <v>1340</v>
      </c>
      <c r="I123" s="3">
        <v>25640</v>
      </c>
      <c r="J123" s="3">
        <v>25610</v>
      </c>
      <c r="K123" s="3">
        <f>VLOOKUP($A123,Eighteen,9,)</f>
        <v>25090</v>
      </c>
      <c r="L123" s="3">
        <f t="shared" si="11"/>
        <v>25090</v>
      </c>
    </row>
    <row r="124" spans="1:12" x14ac:dyDescent="0.3">
      <c r="A124" t="s">
        <v>126</v>
      </c>
      <c r="C124" t="s">
        <v>106</v>
      </c>
      <c r="D124" t="s">
        <v>11</v>
      </c>
      <c r="E124" s="3">
        <v>6460</v>
      </c>
      <c r="F124" s="3">
        <v>630</v>
      </c>
      <c r="G124" s="3">
        <v>0</v>
      </c>
      <c r="H124" s="3">
        <v>390</v>
      </c>
      <c r="I124" s="3">
        <v>7480</v>
      </c>
      <c r="J124" s="3">
        <v>7450</v>
      </c>
      <c r="K124" s="3">
        <f>VLOOKUP($A124,Eighteen,9,)</f>
        <v>7320</v>
      </c>
      <c r="L124" s="3">
        <f t="shared" si="11"/>
        <v>7320</v>
      </c>
    </row>
    <row r="125" spans="1:12" x14ac:dyDescent="0.3">
      <c r="A125" t="s">
        <v>127</v>
      </c>
      <c r="C125" t="s">
        <v>106</v>
      </c>
      <c r="D125" t="s">
        <v>11</v>
      </c>
      <c r="E125" s="3">
        <v>219150</v>
      </c>
      <c r="F125" s="3">
        <v>21440</v>
      </c>
      <c r="G125" s="3">
        <v>101870</v>
      </c>
      <c r="H125" s="3">
        <v>13250</v>
      </c>
      <c r="I125" s="3">
        <v>355710</v>
      </c>
      <c r="J125" s="3">
        <f>360490-4780</f>
        <v>355710</v>
      </c>
      <c r="K125" s="3">
        <f>VLOOKUP($A125,Eighteen,9,)</f>
        <v>349000</v>
      </c>
      <c r="L125" s="3">
        <f t="shared" si="11"/>
        <v>349000</v>
      </c>
    </row>
    <row r="126" spans="1:12" x14ac:dyDescent="0.3">
      <c r="A126" t="s">
        <v>351</v>
      </c>
      <c r="B126" t="s">
        <v>374</v>
      </c>
      <c r="C126" t="s">
        <v>106</v>
      </c>
      <c r="D126" t="s">
        <v>11</v>
      </c>
      <c r="E126" s="3"/>
      <c r="F126" s="3"/>
      <c r="G126" s="3"/>
      <c r="H126" s="3"/>
      <c r="I126" s="3"/>
      <c r="J126" s="3">
        <v>4780</v>
      </c>
      <c r="K126" s="3"/>
      <c r="L126" s="3">
        <f t="shared" si="11"/>
        <v>4690</v>
      </c>
    </row>
    <row r="127" spans="1:12" x14ac:dyDescent="0.3">
      <c r="A127" t="s">
        <v>128</v>
      </c>
      <c r="C127" t="s">
        <v>106</v>
      </c>
      <c r="D127" t="s">
        <v>11</v>
      </c>
      <c r="E127" s="3">
        <v>18300</v>
      </c>
      <c r="F127" s="3">
        <v>1790</v>
      </c>
      <c r="G127" s="3">
        <v>5360</v>
      </c>
      <c r="H127" s="3">
        <v>1110</v>
      </c>
      <c r="I127" s="3">
        <v>26560</v>
      </c>
      <c r="J127" s="3">
        <v>28390</v>
      </c>
      <c r="K127" s="3">
        <f>VLOOKUP($A127,Eighteen,9,)</f>
        <v>25000</v>
      </c>
      <c r="L127" s="3">
        <f t="shared" si="11"/>
        <v>25000</v>
      </c>
    </row>
    <row r="128" spans="1:12" x14ac:dyDescent="0.3">
      <c r="A128" t="s">
        <v>129</v>
      </c>
      <c r="C128" t="s">
        <v>106</v>
      </c>
      <c r="D128" t="s">
        <v>36</v>
      </c>
      <c r="E128" s="3">
        <v>174810</v>
      </c>
      <c r="F128" s="3">
        <v>17100</v>
      </c>
      <c r="G128" s="3">
        <v>82240</v>
      </c>
      <c r="H128" s="3">
        <v>10570</v>
      </c>
      <c r="I128" s="3">
        <v>284720</v>
      </c>
      <c r="J128" s="3">
        <f>285920-1200</f>
        <v>284720</v>
      </c>
      <c r="K128" s="3">
        <f>VLOOKUP($A128,Eighteen,9,)</f>
        <v>279360</v>
      </c>
      <c r="L128" s="3">
        <f t="shared" si="11"/>
        <v>296360</v>
      </c>
    </row>
    <row r="129" spans="1:12" x14ac:dyDescent="0.3">
      <c r="A129" t="s">
        <v>352</v>
      </c>
      <c r="B129" t="s">
        <v>374</v>
      </c>
      <c r="C129" t="s">
        <v>106</v>
      </c>
      <c r="D129" t="s">
        <v>36</v>
      </c>
      <c r="E129" s="3"/>
      <c r="F129" s="3"/>
      <c r="G129" s="3"/>
      <c r="H129" s="3"/>
      <c r="I129" s="3"/>
      <c r="J129" s="3">
        <v>1200</v>
      </c>
      <c r="K129" s="3"/>
      <c r="L129" s="3">
        <f t="shared" si="11"/>
        <v>1800</v>
      </c>
    </row>
    <row r="130" spans="1:12" x14ac:dyDescent="0.3">
      <c r="A130" t="s">
        <v>130</v>
      </c>
      <c r="C130" t="s">
        <v>106</v>
      </c>
      <c r="D130" t="s">
        <v>36</v>
      </c>
      <c r="E130" s="3">
        <v>18300</v>
      </c>
      <c r="F130" s="3">
        <v>1790</v>
      </c>
      <c r="G130" s="3">
        <v>5360</v>
      </c>
      <c r="H130" s="3">
        <v>1110</v>
      </c>
      <c r="I130" s="3">
        <v>26560</v>
      </c>
      <c r="J130" s="3">
        <v>26560</v>
      </c>
      <c r="K130" s="3">
        <f>VLOOKUP($A130,Eighteen,9,)</f>
        <v>25000</v>
      </c>
      <c r="L130" s="3">
        <f t="shared" si="11"/>
        <v>25000</v>
      </c>
    </row>
    <row r="131" spans="1:12" x14ac:dyDescent="0.3">
      <c r="A131" t="s">
        <v>131</v>
      </c>
      <c r="C131" t="s">
        <v>106</v>
      </c>
      <c r="D131" t="s">
        <v>11</v>
      </c>
      <c r="E131" s="3">
        <v>157690</v>
      </c>
      <c r="F131" s="3">
        <v>15430</v>
      </c>
      <c r="G131" s="3">
        <v>73380</v>
      </c>
      <c r="H131" s="3">
        <v>9530</v>
      </c>
      <c r="I131" s="3">
        <v>256030</v>
      </c>
      <c r="J131" s="3">
        <f>256630-600</f>
        <v>256030</v>
      </c>
      <c r="K131" s="3">
        <f>VLOOKUP($A131,Eighteen,9,)</f>
        <v>251190</v>
      </c>
      <c r="L131" s="3">
        <f t="shared" si="11"/>
        <v>251190</v>
      </c>
    </row>
    <row r="132" spans="1:12" x14ac:dyDescent="0.3">
      <c r="A132" t="s">
        <v>353</v>
      </c>
      <c r="B132" t="s">
        <v>374</v>
      </c>
      <c r="C132" t="s">
        <v>106</v>
      </c>
      <c r="D132" t="s">
        <v>11</v>
      </c>
      <c r="E132" s="3"/>
      <c r="F132" s="3"/>
      <c r="G132" s="3"/>
      <c r="H132" s="3"/>
      <c r="I132" s="3"/>
      <c r="J132" s="3">
        <v>600</v>
      </c>
      <c r="K132" s="3"/>
      <c r="L132" s="3">
        <f t="shared" si="11"/>
        <v>2000</v>
      </c>
    </row>
    <row r="133" spans="1:12" x14ac:dyDescent="0.3">
      <c r="A133" t="s">
        <v>132</v>
      </c>
      <c r="C133" t="s">
        <v>106</v>
      </c>
      <c r="D133" t="s">
        <v>11</v>
      </c>
      <c r="E133" s="3">
        <v>18300</v>
      </c>
      <c r="F133" s="3">
        <v>1790</v>
      </c>
      <c r="G133" s="3">
        <v>5360</v>
      </c>
      <c r="H133" s="3">
        <v>1110</v>
      </c>
      <c r="I133" s="3">
        <v>26560</v>
      </c>
      <c r="J133" s="3">
        <v>26560</v>
      </c>
      <c r="K133" s="3">
        <f>VLOOKUP($A133,Eighteen,9,)</f>
        <v>25000</v>
      </c>
      <c r="L133" s="3">
        <f t="shared" si="11"/>
        <v>28440</v>
      </c>
    </row>
    <row r="134" spans="1:12" x14ac:dyDescent="0.3">
      <c r="A134" t="s">
        <v>133</v>
      </c>
      <c r="C134" t="s">
        <v>106</v>
      </c>
      <c r="D134" t="s">
        <v>11</v>
      </c>
      <c r="E134" s="3">
        <v>151520</v>
      </c>
      <c r="F134" s="3">
        <v>14820</v>
      </c>
      <c r="G134" s="3">
        <v>70580</v>
      </c>
      <c r="H134" s="3">
        <v>9160</v>
      </c>
      <c r="I134" s="3">
        <v>246080</v>
      </c>
      <c r="J134" s="3">
        <f>247080-1000</f>
        <v>246080</v>
      </c>
      <c r="K134" s="3">
        <f>VLOOKUP($A134,Eighteen,9,)</f>
        <v>241440</v>
      </c>
      <c r="L134" s="3">
        <f t="shared" si="11"/>
        <v>241440</v>
      </c>
    </row>
    <row r="135" spans="1:12" x14ac:dyDescent="0.3">
      <c r="A135" t="s">
        <v>354</v>
      </c>
      <c r="B135" t="s">
        <v>374</v>
      </c>
      <c r="C135" t="s">
        <v>106</v>
      </c>
      <c r="D135" t="s">
        <v>11</v>
      </c>
      <c r="E135" s="3"/>
      <c r="F135" s="3"/>
      <c r="G135" s="3"/>
      <c r="H135" s="3"/>
      <c r="I135" s="3"/>
      <c r="J135" s="3">
        <v>1000</v>
      </c>
      <c r="K135" s="3"/>
      <c r="L135" s="3">
        <f t="shared" si="11"/>
        <v>0</v>
      </c>
    </row>
    <row r="136" spans="1:12" x14ac:dyDescent="0.3">
      <c r="A136" t="s">
        <v>134</v>
      </c>
      <c r="C136" t="s">
        <v>106</v>
      </c>
      <c r="D136" t="s">
        <v>11</v>
      </c>
      <c r="E136" s="3">
        <v>18300</v>
      </c>
      <c r="F136" s="3">
        <v>1790</v>
      </c>
      <c r="G136" s="3">
        <v>5360</v>
      </c>
      <c r="H136" s="3">
        <v>1110</v>
      </c>
      <c r="I136" s="3">
        <v>26560</v>
      </c>
      <c r="J136" s="3">
        <v>26560</v>
      </c>
      <c r="K136" s="3">
        <f>VLOOKUP($A136,Eighteen,9,)</f>
        <v>25000</v>
      </c>
      <c r="L136" s="3">
        <f t="shared" ref="L136:L167" si="13">VLOOKUP($A136,Eighteen,10,)</f>
        <v>25000</v>
      </c>
    </row>
    <row r="137" spans="1:12" x14ac:dyDescent="0.3">
      <c r="A137" t="s">
        <v>135</v>
      </c>
      <c r="C137" t="s">
        <v>106</v>
      </c>
      <c r="D137" t="s">
        <v>11</v>
      </c>
      <c r="E137" s="3">
        <v>2470</v>
      </c>
      <c r="F137" s="3">
        <v>240</v>
      </c>
      <c r="G137" s="3">
        <v>0</v>
      </c>
      <c r="H137" s="3">
        <v>150</v>
      </c>
      <c r="I137" s="3">
        <v>2860</v>
      </c>
      <c r="J137" s="3">
        <v>2860</v>
      </c>
      <c r="K137" s="3">
        <f>VLOOKUP($A137,Eighteen,9,)</f>
        <v>4590</v>
      </c>
      <c r="L137" s="3">
        <f t="shared" si="13"/>
        <v>2800</v>
      </c>
    </row>
    <row r="138" spans="1:12" x14ac:dyDescent="0.3">
      <c r="A138" t="s">
        <v>136</v>
      </c>
      <c r="C138" t="s">
        <v>106</v>
      </c>
      <c r="D138" t="s">
        <v>11</v>
      </c>
      <c r="E138" s="3">
        <v>142550</v>
      </c>
      <c r="F138" s="3">
        <v>13950</v>
      </c>
      <c r="G138" s="3">
        <v>65380</v>
      </c>
      <c r="H138" s="3">
        <v>8620</v>
      </c>
      <c r="I138" s="3">
        <v>230500</v>
      </c>
      <c r="J138" s="3">
        <f>231500-1000</f>
        <v>230500</v>
      </c>
      <c r="K138" s="3">
        <f>VLOOKUP($A138,Eighteen,9,)</f>
        <v>226130</v>
      </c>
      <c r="L138" s="3">
        <f t="shared" si="13"/>
        <v>226130</v>
      </c>
    </row>
    <row r="139" spans="1:12" x14ac:dyDescent="0.3">
      <c r="A139" t="s">
        <v>355</v>
      </c>
      <c r="B139" t="s">
        <v>374</v>
      </c>
      <c r="C139" t="s">
        <v>106</v>
      </c>
      <c r="D139" t="s">
        <v>11</v>
      </c>
      <c r="E139" s="3"/>
      <c r="F139" s="3"/>
      <c r="G139" s="3"/>
      <c r="H139" s="3"/>
      <c r="I139" s="3"/>
      <c r="J139" s="3">
        <v>1000</v>
      </c>
      <c r="K139" s="3"/>
      <c r="L139" s="3">
        <f t="shared" si="13"/>
        <v>1000</v>
      </c>
    </row>
    <row r="140" spans="1:12" x14ac:dyDescent="0.3">
      <c r="A140" t="s">
        <v>137</v>
      </c>
      <c r="C140" t="s">
        <v>106</v>
      </c>
      <c r="D140" t="s">
        <v>11</v>
      </c>
      <c r="E140" s="3">
        <v>18300</v>
      </c>
      <c r="F140" s="3">
        <v>1790</v>
      </c>
      <c r="G140" s="3">
        <v>5360</v>
      </c>
      <c r="H140" s="3">
        <v>1110</v>
      </c>
      <c r="I140" s="3">
        <v>26560</v>
      </c>
      <c r="J140" s="3">
        <v>26560</v>
      </c>
      <c r="K140" s="3">
        <f>VLOOKUP($A140,Eighteen,9,)</f>
        <v>25000</v>
      </c>
      <c r="L140" s="3">
        <f t="shared" si="13"/>
        <v>25000</v>
      </c>
    </row>
    <row r="141" spans="1:12" x14ac:dyDescent="0.3">
      <c r="A141" t="s">
        <v>138</v>
      </c>
      <c r="C141" t="s">
        <v>106</v>
      </c>
      <c r="D141" t="s">
        <v>13</v>
      </c>
      <c r="E141" s="3">
        <v>18300</v>
      </c>
      <c r="F141" s="3">
        <v>1790</v>
      </c>
      <c r="G141" s="3">
        <v>5360</v>
      </c>
      <c r="H141" s="3">
        <v>1110</v>
      </c>
      <c r="I141" s="3">
        <v>26560</v>
      </c>
      <c r="J141" s="3">
        <v>28470</v>
      </c>
      <c r="K141" s="3">
        <f>VLOOKUP($A141,Eighteen,9,)</f>
        <v>25000</v>
      </c>
      <c r="L141" s="3">
        <f t="shared" si="13"/>
        <v>27100</v>
      </c>
    </row>
    <row r="142" spans="1:12" x14ac:dyDescent="0.3">
      <c r="A142" t="s">
        <v>139</v>
      </c>
      <c r="C142" t="s">
        <v>106</v>
      </c>
      <c r="D142" t="s">
        <v>91</v>
      </c>
      <c r="E142" s="3">
        <v>192280</v>
      </c>
      <c r="F142" s="3">
        <v>18810</v>
      </c>
      <c r="G142" s="3">
        <v>96610</v>
      </c>
      <c r="H142" s="3">
        <v>11620</v>
      </c>
      <c r="I142" s="3">
        <v>319320</v>
      </c>
      <c r="J142" s="3">
        <v>319320</v>
      </c>
      <c r="K142" s="3">
        <f>VLOOKUP($A142,Eighteen,9,)</f>
        <v>313430</v>
      </c>
      <c r="L142" s="3">
        <f t="shared" si="13"/>
        <v>313430</v>
      </c>
    </row>
    <row r="143" spans="1:12" x14ac:dyDescent="0.3">
      <c r="A143" t="s">
        <v>356</v>
      </c>
      <c r="B143" t="s">
        <v>374</v>
      </c>
      <c r="C143" t="s">
        <v>106</v>
      </c>
      <c r="D143" t="s">
        <v>91</v>
      </c>
      <c r="E143" s="3"/>
      <c r="F143" s="3"/>
      <c r="G143" s="3"/>
      <c r="H143" s="3"/>
      <c r="I143" s="3"/>
      <c r="J143" s="3" t="s">
        <v>411</v>
      </c>
      <c r="K143" s="3"/>
      <c r="L143" s="3">
        <f t="shared" si="13"/>
        <v>550</v>
      </c>
    </row>
    <row r="144" spans="1:12" x14ac:dyDescent="0.3">
      <c r="A144" t="s">
        <v>140</v>
      </c>
      <c r="C144" t="s">
        <v>106</v>
      </c>
      <c r="D144" t="s">
        <v>91</v>
      </c>
      <c r="E144" s="3">
        <v>18300</v>
      </c>
      <c r="F144" s="3">
        <v>1790</v>
      </c>
      <c r="G144" s="3">
        <v>5360</v>
      </c>
      <c r="H144" s="3">
        <v>1110</v>
      </c>
      <c r="I144" s="3">
        <v>26560</v>
      </c>
      <c r="J144" s="3">
        <v>28360</v>
      </c>
      <c r="K144" s="3">
        <f>VLOOKUP($A144,Eighteen,9,)</f>
        <v>25000</v>
      </c>
      <c r="L144" s="3">
        <f t="shared" si="13"/>
        <v>26700</v>
      </c>
    </row>
    <row r="145" spans="1:12" x14ac:dyDescent="0.3">
      <c r="A145" t="s">
        <v>141</v>
      </c>
      <c r="C145" t="s">
        <v>106</v>
      </c>
      <c r="D145" t="s">
        <v>91</v>
      </c>
      <c r="E145" s="3">
        <v>21490</v>
      </c>
      <c r="F145" s="3">
        <v>2100</v>
      </c>
      <c r="G145" s="3">
        <v>0</v>
      </c>
      <c r="H145" s="3">
        <v>1300</v>
      </c>
      <c r="I145" s="3">
        <v>24890</v>
      </c>
      <c r="J145" s="3">
        <v>24890</v>
      </c>
      <c r="K145" s="3">
        <f>VLOOKUP($A145,Eighteen,9,)</f>
        <v>24360</v>
      </c>
      <c r="L145" s="3">
        <f t="shared" si="13"/>
        <v>24360</v>
      </c>
    </row>
    <row r="146" spans="1:12" x14ac:dyDescent="0.3">
      <c r="A146" t="s">
        <v>142</v>
      </c>
      <c r="C146" t="s">
        <v>106</v>
      </c>
      <c r="D146" t="s">
        <v>11</v>
      </c>
      <c r="E146" s="3">
        <v>295530</v>
      </c>
      <c r="F146" s="3">
        <v>28910</v>
      </c>
      <c r="G146" s="3">
        <v>180170</v>
      </c>
      <c r="H146" s="3">
        <v>17860</v>
      </c>
      <c r="I146" s="3">
        <v>522470</v>
      </c>
      <c r="J146" s="3">
        <f>529170-6700</f>
        <v>522470</v>
      </c>
      <c r="K146" s="3">
        <f>VLOOKUP($A146,Eighteen,9,)</f>
        <v>513420</v>
      </c>
      <c r="L146" s="3">
        <f t="shared" si="13"/>
        <v>515720</v>
      </c>
    </row>
    <row r="147" spans="1:12" x14ac:dyDescent="0.3">
      <c r="A147" t="s">
        <v>357</v>
      </c>
      <c r="B147" t="s">
        <v>374</v>
      </c>
      <c r="C147" t="s">
        <v>106</v>
      </c>
      <c r="D147" t="s">
        <v>11</v>
      </c>
      <c r="E147" s="3"/>
      <c r="F147" s="3"/>
      <c r="G147" s="3"/>
      <c r="H147" s="3"/>
      <c r="I147" s="3"/>
      <c r="J147" s="3">
        <v>6700</v>
      </c>
      <c r="K147" s="3"/>
      <c r="L147" s="3">
        <f t="shared" si="13"/>
        <v>6580</v>
      </c>
    </row>
    <row r="148" spans="1:12" x14ac:dyDescent="0.3">
      <c r="A148" t="s">
        <v>143</v>
      </c>
      <c r="C148" t="s">
        <v>106</v>
      </c>
      <c r="D148" t="s">
        <v>11</v>
      </c>
      <c r="E148" s="3">
        <v>18300</v>
      </c>
      <c r="F148" s="3">
        <v>1790</v>
      </c>
      <c r="G148" s="3">
        <v>5360</v>
      </c>
      <c r="H148" s="3">
        <v>1110</v>
      </c>
      <c r="I148" s="3">
        <v>26560</v>
      </c>
      <c r="J148" s="3">
        <v>27000</v>
      </c>
      <c r="K148" s="3">
        <f t="shared" ref="K148:K156" si="14">VLOOKUP($A148,Eighteen,9,)</f>
        <v>25000</v>
      </c>
      <c r="L148" s="3">
        <f t="shared" si="13"/>
        <v>27000</v>
      </c>
    </row>
    <row r="149" spans="1:12" x14ac:dyDescent="0.3">
      <c r="A149" t="s">
        <v>144</v>
      </c>
      <c r="C149" t="s">
        <v>106</v>
      </c>
      <c r="D149" t="s">
        <v>11</v>
      </c>
      <c r="E149" s="3">
        <v>30820</v>
      </c>
      <c r="F149" s="3">
        <v>3020</v>
      </c>
      <c r="G149" s="3">
        <v>0</v>
      </c>
      <c r="H149" s="3">
        <v>1860</v>
      </c>
      <c r="I149" s="3">
        <v>35700</v>
      </c>
      <c r="J149" s="3">
        <v>35700</v>
      </c>
      <c r="K149" s="3">
        <f t="shared" si="14"/>
        <v>34930</v>
      </c>
      <c r="L149" s="3">
        <f t="shared" si="13"/>
        <v>34930</v>
      </c>
    </row>
    <row r="150" spans="1:12" x14ac:dyDescent="0.3">
      <c r="A150" t="s">
        <v>399</v>
      </c>
      <c r="C150" t="s">
        <v>106</v>
      </c>
      <c r="D150" t="s">
        <v>11</v>
      </c>
      <c r="E150" s="3">
        <v>2560</v>
      </c>
      <c r="F150" s="3">
        <v>250</v>
      </c>
      <c r="G150" s="3">
        <v>0</v>
      </c>
      <c r="H150" s="3">
        <v>150</v>
      </c>
      <c r="I150" s="3">
        <v>2960</v>
      </c>
      <c r="J150" s="3">
        <v>2960</v>
      </c>
      <c r="K150" s="3">
        <f t="shared" si="14"/>
        <v>2900</v>
      </c>
      <c r="L150" s="3">
        <f t="shared" si="13"/>
        <v>3625</v>
      </c>
    </row>
    <row r="151" spans="1:12" x14ac:dyDescent="0.3">
      <c r="A151" t="s">
        <v>145</v>
      </c>
      <c r="C151" t="s">
        <v>106</v>
      </c>
      <c r="D151" t="s">
        <v>11</v>
      </c>
      <c r="E151" s="3">
        <v>337500</v>
      </c>
      <c r="F151" s="3">
        <v>33020</v>
      </c>
      <c r="G151" s="3">
        <v>253070</v>
      </c>
      <c r="H151" s="3">
        <v>20400</v>
      </c>
      <c r="I151" s="3">
        <v>643990</v>
      </c>
      <c r="J151" s="3">
        <v>643990</v>
      </c>
      <c r="K151" s="3">
        <f t="shared" si="14"/>
        <v>633650</v>
      </c>
      <c r="L151" s="3">
        <f t="shared" si="13"/>
        <v>633650</v>
      </c>
    </row>
    <row r="152" spans="1:12" x14ac:dyDescent="0.3">
      <c r="A152" t="s">
        <v>146</v>
      </c>
      <c r="C152" t="s">
        <v>106</v>
      </c>
      <c r="D152" t="s">
        <v>11</v>
      </c>
      <c r="E152" s="3">
        <v>18300</v>
      </c>
      <c r="F152" s="3">
        <v>1790</v>
      </c>
      <c r="G152" s="3">
        <v>5360</v>
      </c>
      <c r="H152" s="3">
        <v>1110</v>
      </c>
      <c r="I152" s="3">
        <v>26560</v>
      </c>
      <c r="J152" s="3">
        <v>26560</v>
      </c>
      <c r="K152" s="3">
        <f t="shared" si="14"/>
        <v>25000</v>
      </c>
      <c r="L152" s="3">
        <f t="shared" si="13"/>
        <v>25000</v>
      </c>
    </row>
    <row r="153" spans="1:12" x14ac:dyDescent="0.3">
      <c r="A153" t="s">
        <v>401</v>
      </c>
      <c r="C153" t="s">
        <v>106</v>
      </c>
      <c r="D153" t="s">
        <v>11</v>
      </c>
      <c r="E153" s="3">
        <v>7260</v>
      </c>
      <c r="F153" s="3">
        <v>710</v>
      </c>
      <c r="G153" s="3">
        <v>0</v>
      </c>
      <c r="H153" s="3">
        <v>440</v>
      </c>
      <c r="I153" s="3">
        <v>8410</v>
      </c>
      <c r="J153" s="3">
        <v>8410</v>
      </c>
      <c r="K153" s="3">
        <f t="shared" si="14"/>
        <v>8230</v>
      </c>
      <c r="L153" s="3">
        <f t="shared" si="13"/>
        <v>8230</v>
      </c>
    </row>
    <row r="154" spans="1:12" x14ac:dyDescent="0.3">
      <c r="A154" t="s">
        <v>147</v>
      </c>
      <c r="C154" t="s">
        <v>106</v>
      </c>
      <c r="D154" t="s">
        <v>11</v>
      </c>
      <c r="E154" s="3">
        <v>6430</v>
      </c>
      <c r="F154" s="3">
        <v>630</v>
      </c>
      <c r="G154" s="3">
        <v>0</v>
      </c>
      <c r="H154" s="3">
        <v>390</v>
      </c>
      <c r="I154" s="3">
        <v>7450</v>
      </c>
      <c r="J154" s="3">
        <v>7450</v>
      </c>
      <c r="K154" s="3">
        <f t="shared" si="14"/>
        <v>7280</v>
      </c>
      <c r="L154" s="3">
        <f t="shared" si="13"/>
        <v>7280</v>
      </c>
    </row>
    <row r="155" spans="1:12" x14ac:dyDescent="0.3">
      <c r="A155" t="s">
        <v>148</v>
      </c>
      <c r="C155" t="s">
        <v>106</v>
      </c>
      <c r="D155" t="s">
        <v>10</v>
      </c>
      <c r="E155" s="3">
        <v>6430</v>
      </c>
      <c r="F155" s="3">
        <v>630</v>
      </c>
      <c r="G155" s="3">
        <v>0</v>
      </c>
      <c r="H155" s="3">
        <v>390</v>
      </c>
      <c r="I155" s="3">
        <v>7450</v>
      </c>
      <c r="J155" s="3">
        <v>7450</v>
      </c>
      <c r="K155" s="3">
        <f t="shared" si="14"/>
        <v>7280</v>
      </c>
      <c r="L155" s="3">
        <f t="shared" si="13"/>
        <v>7280</v>
      </c>
    </row>
    <row r="156" spans="1:12" x14ac:dyDescent="0.3">
      <c r="A156" t="s">
        <v>149</v>
      </c>
      <c r="C156" t="s">
        <v>106</v>
      </c>
      <c r="D156" t="s">
        <v>10</v>
      </c>
      <c r="E156" s="3">
        <v>248100</v>
      </c>
      <c r="F156" s="3">
        <v>24270</v>
      </c>
      <c r="G156" s="3">
        <v>132200</v>
      </c>
      <c r="H156" s="3">
        <v>15000</v>
      </c>
      <c r="I156" s="3">
        <v>419570</v>
      </c>
      <c r="J156" s="3">
        <f>424850-2000</f>
        <v>422850</v>
      </c>
      <c r="K156" s="3">
        <f t="shared" si="14"/>
        <v>411960</v>
      </c>
      <c r="L156" s="3">
        <f t="shared" si="13"/>
        <v>411960</v>
      </c>
    </row>
    <row r="157" spans="1:12" x14ac:dyDescent="0.3">
      <c r="A157" t="s">
        <v>358</v>
      </c>
      <c r="B157" t="s">
        <v>374</v>
      </c>
      <c r="C157" t="s">
        <v>106</v>
      </c>
      <c r="D157" t="s">
        <v>10</v>
      </c>
      <c r="E157" s="3"/>
      <c r="F157" s="3"/>
      <c r="G157" s="3"/>
      <c r="H157" s="3"/>
      <c r="I157" s="3"/>
      <c r="J157" s="3">
        <v>2000</v>
      </c>
      <c r="K157" s="3"/>
      <c r="L157" s="3">
        <f t="shared" si="13"/>
        <v>2000</v>
      </c>
    </row>
    <row r="158" spans="1:12" x14ac:dyDescent="0.3">
      <c r="A158" t="s">
        <v>150</v>
      </c>
      <c r="C158" t="s">
        <v>106</v>
      </c>
      <c r="D158" t="s">
        <v>10</v>
      </c>
      <c r="E158" s="3">
        <v>26340</v>
      </c>
      <c r="F158" s="3">
        <v>2580</v>
      </c>
      <c r="G158" s="3">
        <v>0</v>
      </c>
      <c r="H158" s="3">
        <v>1590</v>
      </c>
      <c r="I158" s="3">
        <v>30510</v>
      </c>
      <c r="J158" s="3">
        <v>30480</v>
      </c>
      <c r="K158" s="3">
        <f t="shared" ref="K158:K167" si="15">VLOOKUP($A158,Eighteen,9,)</f>
        <v>29860</v>
      </c>
      <c r="L158" s="3">
        <f t="shared" si="13"/>
        <v>29860</v>
      </c>
    </row>
    <row r="159" spans="1:12" x14ac:dyDescent="0.3">
      <c r="A159" t="s">
        <v>151</v>
      </c>
      <c r="C159" t="s">
        <v>106</v>
      </c>
      <c r="D159" t="s">
        <v>10</v>
      </c>
      <c r="E159" s="3">
        <v>8640</v>
      </c>
      <c r="F159" s="3">
        <v>850</v>
      </c>
      <c r="G159" s="3">
        <v>0</v>
      </c>
      <c r="H159" s="3">
        <v>520</v>
      </c>
      <c r="I159" s="3">
        <v>10010</v>
      </c>
      <c r="J159" s="3">
        <v>10000</v>
      </c>
      <c r="K159" s="3">
        <f t="shared" si="15"/>
        <v>9790</v>
      </c>
      <c r="L159" s="3">
        <f t="shared" si="13"/>
        <v>9790</v>
      </c>
    </row>
    <row r="160" spans="1:12" x14ac:dyDescent="0.3">
      <c r="A160" t="s">
        <v>152</v>
      </c>
      <c r="C160" t="s">
        <v>106</v>
      </c>
      <c r="D160" t="s">
        <v>11</v>
      </c>
      <c r="E160" s="3">
        <v>160450</v>
      </c>
      <c r="F160" s="3">
        <v>15700</v>
      </c>
      <c r="G160" s="3">
        <v>67210</v>
      </c>
      <c r="H160" s="3">
        <v>9700</v>
      </c>
      <c r="I160" s="3">
        <v>253060</v>
      </c>
      <c r="J160" s="3">
        <v>253060</v>
      </c>
      <c r="K160" s="3">
        <f t="shared" si="15"/>
        <v>248140</v>
      </c>
      <c r="L160" s="3">
        <f t="shared" si="13"/>
        <v>248140</v>
      </c>
    </row>
    <row r="161" spans="1:12" x14ac:dyDescent="0.3">
      <c r="A161" t="s">
        <v>153</v>
      </c>
      <c r="C161" t="s">
        <v>106</v>
      </c>
      <c r="D161" t="s">
        <v>11</v>
      </c>
      <c r="E161" s="3">
        <v>18300</v>
      </c>
      <c r="F161" s="3">
        <v>1790</v>
      </c>
      <c r="G161" s="3">
        <v>5360</v>
      </c>
      <c r="H161" s="3">
        <v>1110</v>
      </c>
      <c r="I161" s="3">
        <v>26560</v>
      </c>
      <c r="J161" s="3">
        <v>26560</v>
      </c>
      <c r="K161" s="3">
        <f t="shared" si="15"/>
        <v>25000</v>
      </c>
      <c r="L161" s="3">
        <f t="shared" si="13"/>
        <v>25000</v>
      </c>
    </row>
    <row r="162" spans="1:12" x14ac:dyDescent="0.3">
      <c r="A162" t="s">
        <v>154</v>
      </c>
      <c r="C162" t="s">
        <v>106</v>
      </c>
      <c r="D162" t="s">
        <v>11</v>
      </c>
      <c r="E162" s="3">
        <v>6430</v>
      </c>
      <c r="F162" s="3">
        <v>630</v>
      </c>
      <c r="G162" s="3">
        <v>0</v>
      </c>
      <c r="H162" s="3">
        <v>390</v>
      </c>
      <c r="I162" s="3">
        <v>7450</v>
      </c>
      <c r="J162" s="3">
        <v>7450</v>
      </c>
      <c r="K162" s="3">
        <f t="shared" si="15"/>
        <v>7280</v>
      </c>
      <c r="L162" s="3">
        <f t="shared" si="13"/>
        <v>7280</v>
      </c>
    </row>
    <row r="163" spans="1:12" x14ac:dyDescent="0.3">
      <c r="A163" t="s">
        <v>155</v>
      </c>
      <c r="C163" t="s">
        <v>106</v>
      </c>
      <c r="D163" t="s">
        <v>13</v>
      </c>
      <c r="E163" s="3">
        <v>37640</v>
      </c>
      <c r="F163" s="3">
        <v>3680</v>
      </c>
      <c r="G163" s="3">
        <v>0</v>
      </c>
      <c r="H163" s="3">
        <v>2280</v>
      </c>
      <c r="I163" s="3">
        <v>43600</v>
      </c>
      <c r="J163" s="3">
        <v>46418</v>
      </c>
      <c r="K163" s="3">
        <f t="shared" si="15"/>
        <v>42660</v>
      </c>
      <c r="L163" s="3">
        <f t="shared" si="13"/>
        <v>46338</v>
      </c>
    </row>
    <row r="164" spans="1:12" x14ac:dyDescent="0.3">
      <c r="A164" t="s">
        <v>156</v>
      </c>
      <c r="C164" t="s">
        <v>106</v>
      </c>
      <c r="D164" t="s">
        <v>13</v>
      </c>
      <c r="E164" s="3">
        <v>6430</v>
      </c>
      <c r="F164" s="3">
        <v>630</v>
      </c>
      <c r="G164" s="3">
        <v>0</v>
      </c>
      <c r="H164" s="3">
        <v>390</v>
      </c>
      <c r="I164" s="3">
        <v>7450</v>
      </c>
      <c r="J164" s="3">
        <v>7450</v>
      </c>
      <c r="K164" s="3">
        <f t="shared" si="15"/>
        <v>7280</v>
      </c>
      <c r="L164" s="3">
        <f t="shared" si="13"/>
        <v>7280</v>
      </c>
    </row>
    <row r="165" spans="1:12" x14ac:dyDescent="0.3">
      <c r="A165" t="s">
        <v>157</v>
      </c>
      <c r="C165" t="s">
        <v>106</v>
      </c>
      <c r="D165" t="s">
        <v>91</v>
      </c>
      <c r="E165" s="3">
        <v>144550</v>
      </c>
      <c r="F165" s="3">
        <v>14140</v>
      </c>
      <c r="G165" s="3">
        <v>64560</v>
      </c>
      <c r="H165" s="3">
        <v>8740</v>
      </c>
      <c r="I165" s="3">
        <v>231990</v>
      </c>
      <c r="J165" s="3">
        <v>231990</v>
      </c>
      <c r="K165" s="3">
        <f t="shared" si="15"/>
        <v>227560</v>
      </c>
      <c r="L165" s="3">
        <f t="shared" si="13"/>
        <v>243650</v>
      </c>
    </row>
    <row r="166" spans="1:12" x14ac:dyDescent="0.3">
      <c r="A166" t="s">
        <v>158</v>
      </c>
      <c r="C166" t="s">
        <v>106</v>
      </c>
      <c r="D166" t="s">
        <v>91</v>
      </c>
      <c r="E166" s="3">
        <v>18300</v>
      </c>
      <c r="F166" s="3">
        <v>1790</v>
      </c>
      <c r="G166" s="3">
        <v>5360</v>
      </c>
      <c r="H166" s="3">
        <v>1110</v>
      </c>
      <c r="I166" s="3">
        <v>26560</v>
      </c>
      <c r="J166" s="3">
        <v>28360</v>
      </c>
      <c r="K166" s="3">
        <f t="shared" si="15"/>
        <v>25000</v>
      </c>
      <c r="L166" s="3">
        <f t="shared" si="13"/>
        <v>25000</v>
      </c>
    </row>
    <row r="167" spans="1:12" x14ac:dyDescent="0.3">
      <c r="A167" t="s">
        <v>159</v>
      </c>
      <c r="C167" t="s">
        <v>106</v>
      </c>
      <c r="D167" t="s">
        <v>11</v>
      </c>
      <c r="E167" s="3">
        <v>148620</v>
      </c>
      <c r="F167" s="3">
        <v>14540</v>
      </c>
      <c r="G167" s="3">
        <v>67810</v>
      </c>
      <c r="H167" s="3">
        <v>8980</v>
      </c>
      <c r="I167" s="3">
        <v>239950</v>
      </c>
      <c r="J167" s="3">
        <f>245150-5200</f>
        <v>239950</v>
      </c>
      <c r="K167" s="3">
        <f t="shared" si="15"/>
        <v>235400</v>
      </c>
      <c r="L167" s="3">
        <f t="shared" si="13"/>
        <v>235400</v>
      </c>
    </row>
    <row r="168" spans="1:12" x14ac:dyDescent="0.3">
      <c r="A168" t="s">
        <v>359</v>
      </c>
      <c r="B168" t="s">
        <v>374</v>
      </c>
      <c r="C168" t="s">
        <v>106</v>
      </c>
      <c r="D168" t="s">
        <v>11</v>
      </c>
      <c r="E168" s="3"/>
      <c r="F168" s="3"/>
      <c r="G168" s="3"/>
      <c r="H168" s="3"/>
      <c r="I168" s="3"/>
      <c r="J168" s="3">
        <v>5200</v>
      </c>
      <c r="K168" s="3"/>
      <c r="L168" s="3">
        <f t="shared" ref="L168:L199" si="16">VLOOKUP($A168,Eighteen,10,)</f>
        <v>5100</v>
      </c>
    </row>
    <row r="169" spans="1:12" x14ac:dyDescent="0.3">
      <c r="A169" t="s">
        <v>160</v>
      </c>
      <c r="C169" t="s">
        <v>106</v>
      </c>
      <c r="D169" t="s">
        <v>11</v>
      </c>
      <c r="E169" s="3">
        <v>18300</v>
      </c>
      <c r="F169" s="3">
        <v>1790</v>
      </c>
      <c r="G169" s="3">
        <v>5360</v>
      </c>
      <c r="H169" s="3">
        <v>1110</v>
      </c>
      <c r="I169" s="3">
        <v>26560</v>
      </c>
      <c r="J169" s="3">
        <v>26560</v>
      </c>
      <c r="K169" s="3">
        <f>VLOOKUP($A169,Eighteen,9,)</f>
        <v>25000</v>
      </c>
      <c r="L169" s="3">
        <f t="shared" si="16"/>
        <v>25000</v>
      </c>
    </row>
    <row r="170" spans="1:12" x14ac:dyDescent="0.3">
      <c r="A170" t="s">
        <v>161</v>
      </c>
      <c r="C170" t="s">
        <v>106</v>
      </c>
      <c r="D170" t="s">
        <v>11</v>
      </c>
      <c r="E170" s="3">
        <v>2630</v>
      </c>
      <c r="F170" s="3">
        <v>260</v>
      </c>
      <c r="G170" s="3">
        <v>0</v>
      </c>
      <c r="H170" s="3">
        <v>160</v>
      </c>
      <c r="I170" s="3">
        <v>3050</v>
      </c>
      <c r="J170" s="3">
        <v>3050</v>
      </c>
      <c r="K170" s="3">
        <f>VLOOKUP($A170,Eighteen,9,)</f>
        <v>2980</v>
      </c>
      <c r="L170" s="3">
        <f t="shared" si="16"/>
        <v>2980</v>
      </c>
    </row>
    <row r="171" spans="1:12" x14ac:dyDescent="0.3">
      <c r="A171" t="s">
        <v>162</v>
      </c>
      <c r="C171" t="s">
        <v>106</v>
      </c>
      <c r="D171" t="s">
        <v>11</v>
      </c>
      <c r="E171" s="3">
        <v>8640</v>
      </c>
      <c r="F171" s="3">
        <v>850</v>
      </c>
      <c r="G171" s="3">
        <v>0</v>
      </c>
      <c r="H171" s="3">
        <v>520</v>
      </c>
      <c r="I171" s="3">
        <v>10010</v>
      </c>
      <c r="J171" s="3">
        <v>10450</v>
      </c>
      <c r="K171" s="3">
        <f>VLOOKUP($A171,Eighteen,9,)</f>
        <v>9790</v>
      </c>
      <c r="L171" s="3">
        <f t="shared" si="16"/>
        <v>10450</v>
      </c>
    </row>
    <row r="172" spans="1:12" x14ac:dyDescent="0.3">
      <c r="A172" t="s">
        <v>163</v>
      </c>
      <c r="C172" t="s">
        <v>106</v>
      </c>
      <c r="D172" t="s">
        <v>36</v>
      </c>
      <c r="E172" s="3">
        <v>184610</v>
      </c>
      <c r="F172" s="3">
        <v>18060</v>
      </c>
      <c r="G172" s="3">
        <v>88690</v>
      </c>
      <c r="H172" s="3">
        <v>11160</v>
      </c>
      <c r="I172" s="3">
        <v>302520</v>
      </c>
      <c r="J172" s="3">
        <f>303720-1200</f>
        <v>302520</v>
      </c>
      <c r="K172" s="3">
        <f>VLOOKUP($A172,Eighteen,9,)</f>
        <v>296860</v>
      </c>
      <c r="L172" s="3">
        <f t="shared" si="16"/>
        <v>296860</v>
      </c>
    </row>
    <row r="173" spans="1:12" x14ac:dyDescent="0.3">
      <c r="A173" t="s">
        <v>360</v>
      </c>
      <c r="B173" t="s">
        <v>374</v>
      </c>
      <c r="C173" t="s">
        <v>106</v>
      </c>
      <c r="D173" t="s">
        <v>36</v>
      </c>
      <c r="E173" s="3"/>
      <c r="F173" s="3"/>
      <c r="G173" s="3"/>
      <c r="H173" s="3"/>
      <c r="I173" s="3"/>
      <c r="J173" s="3">
        <v>1200</v>
      </c>
      <c r="K173" s="3"/>
      <c r="L173" s="3">
        <f t="shared" si="16"/>
        <v>1800</v>
      </c>
    </row>
    <row r="174" spans="1:12" x14ac:dyDescent="0.3">
      <c r="A174" t="s">
        <v>164</v>
      </c>
      <c r="C174" t="s">
        <v>106</v>
      </c>
      <c r="D174" t="s">
        <v>36</v>
      </c>
      <c r="E174" s="3">
        <v>18300</v>
      </c>
      <c r="F174" s="3">
        <v>1790</v>
      </c>
      <c r="G174" s="3">
        <v>5360</v>
      </c>
      <c r="H174" s="3">
        <v>1110</v>
      </c>
      <c r="I174" s="3">
        <v>26560</v>
      </c>
      <c r="J174" s="3">
        <v>26560</v>
      </c>
      <c r="K174" s="3">
        <f>VLOOKUP($A174,Eighteen,9,)</f>
        <v>25000</v>
      </c>
      <c r="L174" s="3">
        <f t="shared" si="16"/>
        <v>25000</v>
      </c>
    </row>
    <row r="175" spans="1:12" x14ac:dyDescent="0.3">
      <c r="A175" t="s">
        <v>165</v>
      </c>
      <c r="C175" t="s">
        <v>106</v>
      </c>
      <c r="D175" t="s">
        <v>11</v>
      </c>
      <c r="E175" s="3">
        <v>35300</v>
      </c>
      <c r="F175" s="3">
        <v>3450</v>
      </c>
      <c r="G175" s="3">
        <v>0</v>
      </c>
      <c r="H175" s="3">
        <v>2130</v>
      </c>
      <c r="I175" s="3">
        <v>40880</v>
      </c>
      <c r="J175" s="3">
        <v>40880</v>
      </c>
      <c r="K175" s="3">
        <f>VLOOKUP($A175,Eighteen,9,)</f>
        <v>34930</v>
      </c>
      <c r="L175" s="3">
        <f t="shared" si="16"/>
        <v>40000</v>
      </c>
    </row>
    <row r="176" spans="1:12" x14ac:dyDescent="0.3">
      <c r="A176" t="s">
        <v>166</v>
      </c>
      <c r="C176" t="s">
        <v>106</v>
      </c>
      <c r="D176" t="s">
        <v>11</v>
      </c>
      <c r="E176" s="3">
        <v>294750</v>
      </c>
      <c r="F176" s="3">
        <v>28840</v>
      </c>
      <c r="G176" s="3">
        <v>172360</v>
      </c>
      <c r="H176" s="3">
        <v>17820</v>
      </c>
      <c r="I176" s="3">
        <v>513770</v>
      </c>
      <c r="J176" s="3">
        <f>514090-4100</f>
        <v>509990</v>
      </c>
      <c r="K176" s="3">
        <f>VLOOKUP($A176,Eighteen,9,)</f>
        <v>504720</v>
      </c>
      <c r="L176" s="3">
        <f t="shared" si="16"/>
        <v>505000</v>
      </c>
    </row>
    <row r="177" spans="1:12" x14ac:dyDescent="0.3">
      <c r="A177" t="s">
        <v>371</v>
      </c>
      <c r="B177" t="s">
        <v>374</v>
      </c>
      <c r="C177" t="s">
        <v>106</v>
      </c>
      <c r="D177" t="s">
        <v>11</v>
      </c>
      <c r="E177" s="3"/>
      <c r="F177" s="3"/>
      <c r="G177" s="3"/>
      <c r="H177" s="3"/>
      <c r="I177" s="3"/>
      <c r="J177" s="3">
        <v>4100</v>
      </c>
      <c r="K177" s="3"/>
      <c r="L177" s="3">
        <f t="shared" si="16"/>
        <v>4000</v>
      </c>
    </row>
    <row r="178" spans="1:12" x14ac:dyDescent="0.3">
      <c r="A178" t="s">
        <v>167</v>
      </c>
      <c r="C178" t="s">
        <v>106</v>
      </c>
      <c r="D178" t="s">
        <v>11</v>
      </c>
      <c r="E178" s="3">
        <v>18300</v>
      </c>
      <c r="F178" s="3">
        <v>1790</v>
      </c>
      <c r="G178" s="3">
        <v>5360</v>
      </c>
      <c r="H178" s="3">
        <v>1110</v>
      </c>
      <c r="I178" s="3">
        <v>26560</v>
      </c>
      <c r="J178" s="3">
        <v>26560</v>
      </c>
      <c r="K178" s="3">
        <f>VLOOKUP($A178,Eighteen,9,)</f>
        <v>25000</v>
      </c>
      <c r="L178" s="3">
        <f t="shared" si="16"/>
        <v>25000</v>
      </c>
    </row>
    <row r="179" spans="1:12" x14ac:dyDescent="0.3">
      <c r="A179" t="s">
        <v>168</v>
      </c>
      <c r="C179" t="s">
        <v>106</v>
      </c>
      <c r="D179" t="s">
        <v>36</v>
      </c>
      <c r="E179" s="3">
        <v>6430</v>
      </c>
      <c r="F179" s="3">
        <v>630</v>
      </c>
      <c r="G179" s="3">
        <v>0</v>
      </c>
      <c r="H179" s="3">
        <v>390</v>
      </c>
      <c r="I179" s="3">
        <v>7450</v>
      </c>
      <c r="J179" s="3">
        <v>20198</v>
      </c>
      <c r="K179" s="3">
        <f>VLOOKUP($A179,Eighteen,9,)</f>
        <v>7280</v>
      </c>
      <c r="L179" s="3">
        <f t="shared" si="16"/>
        <v>7280</v>
      </c>
    </row>
    <row r="180" spans="1:12" x14ac:dyDescent="0.3">
      <c r="A180" t="s">
        <v>169</v>
      </c>
      <c r="C180" t="s">
        <v>106</v>
      </c>
      <c r="D180" t="s">
        <v>11</v>
      </c>
      <c r="E180" s="3">
        <v>18300</v>
      </c>
      <c r="F180" s="3">
        <v>1790</v>
      </c>
      <c r="G180" s="3">
        <v>5360</v>
      </c>
      <c r="H180" s="3">
        <v>1110</v>
      </c>
      <c r="I180" s="3">
        <v>26560</v>
      </c>
      <c r="J180" s="3">
        <v>26560</v>
      </c>
      <c r="K180" s="3">
        <f>VLOOKUP($A180,Eighteen,9,)</f>
        <v>25000</v>
      </c>
      <c r="L180" s="3">
        <f t="shared" si="16"/>
        <v>25000</v>
      </c>
    </row>
    <row r="181" spans="1:12" x14ac:dyDescent="0.3">
      <c r="A181" t="s">
        <v>170</v>
      </c>
      <c r="C181" t="s">
        <v>106</v>
      </c>
      <c r="D181" t="s">
        <v>11</v>
      </c>
      <c r="E181" s="3">
        <v>127130</v>
      </c>
      <c r="F181" s="3">
        <v>12440</v>
      </c>
      <c r="G181" s="3">
        <v>42740</v>
      </c>
      <c r="H181" s="3">
        <v>7680</v>
      </c>
      <c r="I181" s="3">
        <v>189990</v>
      </c>
      <c r="J181" s="3">
        <f>190990-1000</f>
        <v>189990</v>
      </c>
      <c r="K181" s="3">
        <f>VLOOKUP($A181,Eighteen,9,)</f>
        <v>186100</v>
      </c>
      <c r="L181" s="3">
        <f t="shared" si="16"/>
        <v>186000</v>
      </c>
    </row>
    <row r="182" spans="1:12" x14ac:dyDescent="0.3">
      <c r="A182" t="s">
        <v>361</v>
      </c>
      <c r="B182" t="s">
        <v>374</v>
      </c>
      <c r="C182" t="s">
        <v>106</v>
      </c>
      <c r="D182" t="s">
        <v>11</v>
      </c>
      <c r="E182" s="3"/>
      <c r="F182" s="3"/>
      <c r="G182" s="3"/>
      <c r="H182" s="3"/>
      <c r="I182" s="3"/>
      <c r="J182" s="3">
        <v>1000</v>
      </c>
      <c r="K182" s="3"/>
      <c r="L182" s="3">
        <f t="shared" si="16"/>
        <v>0</v>
      </c>
    </row>
    <row r="183" spans="1:12" x14ac:dyDescent="0.3">
      <c r="A183" t="s">
        <v>171</v>
      </c>
      <c r="C183" t="s">
        <v>106</v>
      </c>
      <c r="D183" t="s">
        <v>11</v>
      </c>
      <c r="E183" s="3">
        <v>18140</v>
      </c>
      <c r="F183" s="3">
        <v>1770</v>
      </c>
      <c r="G183" s="3">
        <v>0</v>
      </c>
      <c r="H183" s="3">
        <v>1100</v>
      </c>
      <c r="I183" s="3">
        <v>21010</v>
      </c>
      <c r="J183" s="3">
        <v>21010</v>
      </c>
      <c r="K183" s="3">
        <f>VLOOKUP($A183,Eighteen,9,)</f>
        <v>20560</v>
      </c>
      <c r="L183" s="3">
        <f t="shared" si="16"/>
        <v>20560</v>
      </c>
    </row>
    <row r="184" spans="1:12" x14ac:dyDescent="0.3">
      <c r="A184" t="s">
        <v>172</v>
      </c>
      <c r="C184" t="s">
        <v>106</v>
      </c>
      <c r="D184" t="s">
        <v>108</v>
      </c>
      <c r="E184" s="3">
        <v>165700</v>
      </c>
      <c r="F184" s="3">
        <v>16210</v>
      </c>
      <c r="G184" s="3">
        <v>86660</v>
      </c>
      <c r="H184" s="3">
        <v>10020</v>
      </c>
      <c r="I184" s="3">
        <v>278590</v>
      </c>
      <c r="J184" s="3">
        <f>280590-2000</f>
        <v>278590</v>
      </c>
      <c r="K184" s="3">
        <f>VLOOKUP($A184,Eighteen,9,)</f>
        <v>273510</v>
      </c>
      <c r="L184" s="3">
        <f t="shared" si="16"/>
        <v>273410</v>
      </c>
    </row>
    <row r="185" spans="1:12" x14ac:dyDescent="0.3">
      <c r="A185" t="s">
        <v>362</v>
      </c>
      <c r="B185" t="s">
        <v>374</v>
      </c>
      <c r="C185" t="s">
        <v>106</v>
      </c>
      <c r="D185" t="s">
        <v>108</v>
      </c>
      <c r="E185" s="3"/>
      <c r="F185" s="3"/>
      <c r="G185" s="3"/>
      <c r="H185" s="3"/>
      <c r="I185" s="3"/>
      <c r="J185" s="3">
        <v>2000</v>
      </c>
      <c r="K185" s="3"/>
      <c r="L185" s="3">
        <f t="shared" si="16"/>
        <v>3100</v>
      </c>
    </row>
    <row r="186" spans="1:12" x14ac:dyDescent="0.3">
      <c r="A186" t="s">
        <v>173</v>
      </c>
      <c r="C186" t="s">
        <v>106</v>
      </c>
      <c r="D186" t="s">
        <v>108</v>
      </c>
      <c r="E186" s="3">
        <v>18300</v>
      </c>
      <c r="F186" s="3">
        <v>1790</v>
      </c>
      <c r="G186" s="3">
        <v>5360</v>
      </c>
      <c r="H186" s="3">
        <v>1110</v>
      </c>
      <c r="I186" s="3">
        <v>26560</v>
      </c>
      <c r="J186" s="3">
        <v>29210</v>
      </c>
      <c r="K186" s="3">
        <f>VLOOKUP($A186,Eighteen,9,)</f>
        <v>25000</v>
      </c>
      <c r="L186" s="3">
        <f t="shared" si="16"/>
        <v>28500</v>
      </c>
    </row>
    <row r="187" spans="1:12" x14ac:dyDescent="0.3">
      <c r="A187" t="s">
        <v>174</v>
      </c>
      <c r="C187" t="s">
        <v>106</v>
      </c>
      <c r="D187" t="s">
        <v>11</v>
      </c>
      <c r="E187" s="3">
        <v>212680</v>
      </c>
      <c r="F187" s="3">
        <v>20810</v>
      </c>
      <c r="G187" s="3">
        <v>106680</v>
      </c>
      <c r="H187" s="3">
        <v>12860</v>
      </c>
      <c r="I187" s="3">
        <v>353030</v>
      </c>
      <c r="J187" s="3">
        <f>358030-5000</f>
        <v>353030</v>
      </c>
      <c r="K187" s="3">
        <f>VLOOKUP($A187,Eighteen,9,)</f>
        <v>346500</v>
      </c>
      <c r="L187" s="3">
        <f t="shared" si="16"/>
        <v>358500</v>
      </c>
    </row>
    <row r="188" spans="1:12" x14ac:dyDescent="0.3">
      <c r="A188" t="s">
        <v>363</v>
      </c>
      <c r="B188" t="s">
        <v>374</v>
      </c>
      <c r="C188" t="s">
        <v>106</v>
      </c>
      <c r="D188" t="s">
        <v>11</v>
      </c>
      <c r="E188" s="3"/>
      <c r="F188" s="3"/>
      <c r="G188" s="3"/>
      <c r="H188" s="3"/>
      <c r="I188" s="3"/>
      <c r="J188" s="3">
        <v>5000</v>
      </c>
      <c r="K188" s="3"/>
      <c r="L188" s="3">
        <f t="shared" si="16"/>
        <v>5000</v>
      </c>
    </row>
    <row r="189" spans="1:12" x14ac:dyDescent="0.3">
      <c r="A189" t="s">
        <v>175</v>
      </c>
      <c r="C189" t="s">
        <v>106</v>
      </c>
      <c r="D189" t="s">
        <v>11</v>
      </c>
      <c r="E189" s="3">
        <v>18300</v>
      </c>
      <c r="F189" s="3">
        <v>1790</v>
      </c>
      <c r="G189" s="3">
        <v>5360</v>
      </c>
      <c r="H189" s="3">
        <v>1110</v>
      </c>
      <c r="I189" s="3">
        <v>26560</v>
      </c>
      <c r="J189" s="3">
        <v>26560</v>
      </c>
      <c r="K189" s="3">
        <f>VLOOKUP($A189,Eighteen,9,)</f>
        <v>25000</v>
      </c>
      <c r="L189" s="3">
        <f t="shared" si="16"/>
        <v>25000</v>
      </c>
    </row>
    <row r="190" spans="1:12" x14ac:dyDescent="0.3">
      <c r="A190" t="s">
        <v>176</v>
      </c>
      <c r="C190" t="s">
        <v>106</v>
      </c>
      <c r="D190" t="s">
        <v>11</v>
      </c>
      <c r="E190" s="3">
        <v>6430</v>
      </c>
      <c r="F190" s="3">
        <v>630</v>
      </c>
      <c r="G190" s="3">
        <v>0</v>
      </c>
      <c r="H190" s="3">
        <v>390</v>
      </c>
      <c r="I190" s="3">
        <v>7450</v>
      </c>
      <c r="J190" s="3">
        <v>7450</v>
      </c>
      <c r="K190" s="3">
        <f>VLOOKUP($A190,Eighteen,9,)</f>
        <v>7280</v>
      </c>
      <c r="L190" s="3">
        <f t="shared" si="16"/>
        <v>7280</v>
      </c>
    </row>
    <row r="191" spans="1:12" x14ac:dyDescent="0.3">
      <c r="A191" t="s">
        <v>177</v>
      </c>
      <c r="C191" t="s">
        <v>106</v>
      </c>
      <c r="D191" t="s">
        <v>11</v>
      </c>
      <c r="E191" s="3">
        <v>5190</v>
      </c>
      <c r="F191" s="3">
        <v>510</v>
      </c>
      <c r="G191" s="3">
        <v>0</v>
      </c>
      <c r="H191" s="3">
        <v>310</v>
      </c>
      <c r="I191" s="3">
        <v>6010</v>
      </c>
      <c r="J191" s="3">
        <v>6010</v>
      </c>
      <c r="K191" s="3">
        <f>VLOOKUP($A191,Eighteen,9,)</f>
        <v>5880</v>
      </c>
      <c r="L191" s="3">
        <f t="shared" si="16"/>
        <v>5880</v>
      </c>
    </row>
    <row r="192" spans="1:12" x14ac:dyDescent="0.3">
      <c r="A192" t="s">
        <v>178</v>
      </c>
      <c r="C192" t="s">
        <v>106</v>
      </c>
      <c r="D192" t="s">
        <v>11</v>
      </c>
      <c r="E192" s="3">
        <v>169080</v>
      </c>
      <c r="F192" s="3">
        <v>16540</v>
      </c>
      <c r="G192" s="3">
        <v>78520</v>
      </c>
      <c r="H192" s="3">
        <v>10220</v>
      </c>
      <c r="I192" s="3">
        <v>274360</v>
      </c>
      <c r="J192" s="3">
        <f>280360-6000</f>
        <v>274360</v>
      </c>
      <c r="K192" s="3">
        <f>VLOOKUP($A192,Eighteen,9,)</f>
        <v>269170</v>
      </c>
      <c r="L192" s="3">
        <f t="shared" si="16"/>
        <v>269170</v>
      </c>
    </row>
    <row r="193" spans="1:12" x14ac:dyDescent="0.3">
      <c r="A193" t="s">
        <v>364</v>
      </c>
      <c r="B193" t="s">
        <v>374</v>
      </c>
      <c r="C193" t="s">
        <v>106</v>
      </c>
      <c r="D193" t="s">
        <v>11</v>
      </c>
      <c r="E193" s="3"/>
      <c r="F193" s="3"/>
      <c r="G193" s="3"/>
      <c r="H193" s="3"/>
      <c r="I193" s="3"/>
      <c r="J193" s="3">
        <v>6000</v>
      </c>
      <c r="K193" s="3"/>
      <c r="L193" s="3">
        <f t="shared" si="16"/>
        <v>6000</v>
      </c>
    </row>
    <row r="194" spans="1:12" x14ac:dyDescent="0.3">
      <c r="A194" t="s">
        <v>179</v>
      </c>
      <c r="C194" t="s">
        <v>106</v>
      </c>
      <c r="D194" t="s">
        <v>11</v>
      </c>
      <c r="E194" s="3">
        <v>18300</v>
      </c>
      <c r="F194" s="3">
        <v>1790</v>
      </c>
      <c r="G194" s="3">
        <v>5360</v>
      </c>
      <c r="H194" s="3">
        <v>1110</v>
      </c>
      <c r="I194" s="3">
        <v>26560</v>
      </c>
      <c r="J194" s="3">
        <v>26560</v>
      </c>
      <c r="K194" s="3">
        <f t="shared" ref="K194:K199" si="17">VLOOKUP($A194,Eighteen,9,)</f>
        <v>25000</v>
      </c>
      <c r="L194" s="3">
        <f t="shared" si="16"/>
        <v>25000</v>
      </c>
    </row>
    <row r="195" spans="1:12" x14ac:dyDescent="0.3">
      <c r="A195" t="s">
        <v>180</v>
      </c>
      <c r="C195" t="s">
        <v>106</v>
      </c>
      <c r="D195" t="s">
        <v>11</v>
      </c>
      <c r="E195" s="3">
        <v>18160</v>
      </c>
      <c r="F195" s="3">
        <v>1780</v>
      </c>
      <c r="G195" s="3">
        <v>0</v>
      </c>
      <c r="H195" s="3">
        <v>1100</v>
      </c>
      <c r="I195" s="3">
        <v>21040</v>
      </c>
      <c r="J195" s="3">
        <v>21040</v>
      </c>
      <c r="K195" s="3">
        <f t="shared" si="17"/>
        <v>20580</v>
      </c>
      <c r="L195" s="3">
        <f t="shared" si="16"/>
        <v>20580</v>
      </c>
    </row>
    <row r="196" spans="1:12" x14ac:dyDescent="0.3">
      <c r="A196" t="s">
        <v>181</v>
      </c>
      <c r="C196" t="s">
        <v>106</v>
      </c>
      <c r="D196" t="s">
        <v>11</v>
      </c>
      <c r="E196" s="3">
        <v>2560</v>
      </c>
      <c r="F196" s="3">
        <v>250</v>
      </c>
      <c r="G196" s="3">
        <v>0</v>
      </c>
      <c r="H196" s="3">
        <v>150</v>
      </c>
      <c r="I196" s="3">
        <v>2960</v>
      </c>
      <c r="J196" s="3">
        <v>2960</v>
      </c>
      <c r="K196" s="3">
        <f t="shared" si="17"/>
        <v>2900</v>
      </c>
      <c r="L196" s="3">
        <f t="shared" si="16"/>
        <v>2900</v>
      </c>
    </row>
    <row r="197" spans="1:12" x14ac:dyDescent="0.3">
      <c r="A197" t="s">
        <v>182</v>
      </c>
      <c r="C197" t="s">
        <v>106</v>
      </c>
      <c r="D197" t="s">
        <v>13</v>
      </c>
      <c r="E197" s="3">
        <v>8640</v>
      </c>
      <c r="F197" s="3">
        <v>850</v>
      </c>
      <c r="G197" s="3">
        <v>0</v>
      </c>
      <c r="H197" s="3">
        <v>520</v>
      </c>
      <c r="I197" s="3">
        <v>10010</v>
      </c>
      <c r="J197" s="3">
        <v>10010</v>
      </c>
      <c r="K197" s="3">
        <f t="shared" si="17"/>
        <v>9790</v>
      </c>
      <c r="L197" s="3">
        <f t="shared" si="16"/>
        <v>11150</v>
      </c>
    </row>
    <row r="198" spans="1:12" x14ac:dyDescent="0.3">
      <c r="A198" t="s">
        <v>184</v>
      </c>
      <c r="C198" t="s">
        <v>106</v>
      </c>
      <c r="D198" t="s">
        <v>36</v>
      </c>
      <c r="E198" s="3">
        <v>18300</v>
      </c>
      <c r="F198" s="3">
        <v>1790</v>
      </c>
      <c r="G198" s="3">
        <v>5360</v>
      </c>
      <c r="H198" s="3">
        <v>1110</v>
      </c>
      <c r="I198" s="3">
        <v>26560</v>
      </c>
      <c r="J198" s="3">
        <v>26560</v>
      </c>
      <c r="K198" s="3">
        <f t="shared" si="17"/>
        <v>25000</v>
      </c>
      <c r="L198" s="3">
        <f t="shared" si="16"/>
        <v>25000</v>
      </c>
    </row>
    <row r="199" spans="1:12" x14ac:dyDescent="0.3">
      <c r="A199" t="s">
        <v>185</v>
      </c>
      <c r="C199" t="s">
        <v>106</v>
      </c>
      <c r="D199" t="s">
        <v>36</v>
      </c>
      <c r="E199" s="3">
        <v>143050</v>
      </c>
      <c r="F199" s="3">
        <v>14000</v>
      </c>
      <c r="G199" s="3">
        <v>47790</v>
      </c>
      <c r="H199" s="3">
        <v>8650</v>
      </c>
      <c r="I199" s="3">
        <v>213490</v>
      </c>
      <c r="J199" s="3">
        <f>206738-400</f>
        <v>206338</v>
      </c>
      <c r="K199" s="3">
        <f t="shared" si="17"/>
        <v>209100</v>
      </c>
      <c r="L199" s="3">
        <f t="shared" si="16"/>
        <v>246730</v>
      </c>
    </row>
    <row r="200" spans="1:12" x14ac:dyDescent="0.3">
      <c r="A200" t="s">
        <v>365</v>
      </c>
      <c r="B200" t="s">
        <v>374</v>
      </c>
      <c r="C200" t="s">
        <v>106</v>
      </c>
      <c r="D200" t="s">
        <v>36</v>
      </c>
      <c r="E200" s="3"/>
      <c r="F200" s="3"/>
      <c r="G200" s="3"/>
      <c r="H200" s="3"/>
      <c r="I200" s="3"/>
      <c r="J200" s="3">
        <v>400</v>
      </c>
      <c r="K200" s="3"/>
      <c r="L200" s="3">
        <f t="shared" ref="L200:L231" si="18">VLOOKUP($A200,Eighteen,10,)</f>
        <v>400</v>
      </c>
    </row>
    <row r="201" spans="1:12" x14ac:dyDescent="0.3">
      <c r="A201" t="s">
        <v>186</v>
      </c>
      <c r="C201" t="s">
        <v>106</v>
      </c>
      <c r="D201" t="s">
        <v>36</v>
      </c>
      <c r="E201" s="3">
        <v>25670</v>
      </c>
      <c r="F201" s="3">
        <v>2510</v>
      </c>
      <c r="G201" s="3">
        <v>0</v>
      </c>
      <c r="H201" s="3">
        <v>1550</v>
      </c>
      <c r="I201" s="3">
        <v>29730</v>
      </c>
      <c r="J201" s="3">
        <v>28447</v>
      </c>
      <c r="K201" s="3">
        <f>VLOOKUP($A201,Eighteen,9,)</f>
        <v>29100</v>
      </c>
      <c r="L201" s="3">
        <f t="shared" si="18"/>
        <v>29100</v>
      </c>
    </row>
    <row r="202" spans="1:12" x14ac:dyDescent="0.3">
      <c r="A202" t="s">
        <v>187</v>
      </c>
      <c r="C202" t="s">
        <v>106</v>
      </c>
      <c r="D202" t="s">
        <v>36</v>
      </c>
      <c r="E202" s="3">
        <v>171210</v>
      </c>
      <c r="F202" s="3">
        <v>16750</v>
      </c>
      <c r="G202" s="3">
        <v>78730</v>
      </c>
      <c r="H202" s="3">
        <v>10350</v>
      </c>
      <c r="I202" s="3">
        <v>277040</v>
      </c>
      <c r="J202" s="3">
        <f>278240-1200</f>
        <v>277040</v>
      </c>
      <c r="K202" s="3">
        <f>VLOOKUP($A202,Eighteen,9,)</f>
        <v>271770</v>
      </c>
      <c r="L202" s="3">
        <f t="shared" si="18"/>
        <v>271770</v>
      </c>
    </row>
    <row r="203" spans="1:12" x14ac:dyDescent="0.3">
      <c r="A203" t="s">
        <v>366</v>
      </c>
      <c r="B203" t="s">
        <v>374</v>
      </c>
      <c r="C203" t="s">
        <v>106</v>
      </c>
      <c r="D203" t="s">
        <v>36</v>
      </c>
      <c r="E203" s="3"/>
      <c r="F203" s="3"/>
      <c r="G203" s="3"/>
      <c r="H203" s="3"/>
      <c r="I203" s="3"/>
      <c r="J203" s="3">
        <v>1200</v>
      </c>
      <c r="K203" s="3"/>
      <c r="L203" s="3">
        <f t="shared" si="18"/>
        <v>1800</v>
      </c>
    </row>
    <row r="204" spans="1:12" x14ac:dyDescent="0.3">
      <c r="A204" t="s">
        <v>188</v>
      </c>
      <c r="C204" t="s">
        <v>106</v>
      </c>
      <c r="D204" t="s">
        <v>36</v>
      </c>
      <c r="E204" s="3">
        <v>18300</v>
      </c>
      <c r="F204" s="3">
        <v>1790</v>
      </c>
      <c r="G204" s="3">
        <v>5360</v>
      </c>
      <c r="H204" s="3">
        <v>1110</v>
      </c>
      <c r="I204" s="3">
        <v>26560</v>
      </c>
      <c r="J204" s="3">
        <v>26560</v>
      </c>
      <c r="K204" s="3">
        <f>VLOOKUP($A204,Eighteen,9,)</f>
        <v>25000</v>
      </c>
      <c r="L204" s="3">
        <f t="shared" si="18"/>
        <v>25000</v>
      </c>
    </row>
    <row r="205" spans="1:12" x14ac:dyDescent="0.3">
      <c r="A205" t="s">
        <v>189</v>
      </c>
      <c r="C205" t="s">
        <v>106</v>
      </c>
      <c r="D205" t="s">
        <v>11</v>
      </c>
      <c r="E205" s="3">
        <v>288420</v>
      </c>
      <c r="F205" s="3">
        <v>28220</v>
      </c>
      <c r="G205" s="3">
        <v>164900</v>
      </c>
      <c r="H205" s="3">
        <v>17430</v>
      </c>
      <c r="I205" s="3">
        <v>498970</v>
      </c>
      <c r="J205" s="3">
        <f>504395-5425</f>
        <v>498970</v>
      </c>
      <c r="K205" s="3">
        <f>VLOOKUP($A205,Eighteen,9,)</f>
        <v>490110</v>
      </c>
      <c r="L205" s="3">
        <f t="shared" si="18"/>
        <v>490110</v>
      </c>
    </row>
    <row r="206" spans="1:12" x14ac:dyDescent="0.3">
      <c r="A206" t="s">
        <v>367</v>
      </c>
      <c r="B206" t="s">
        <v>374</v>
      </c>
      <c r="C206" t="s">
        <v>106</v>
      </c>
      <c r="D206" t="s">
        <v>11</v>
      </c>
      <c r="E206" s="3"/>
      <c r="F206" s="3"/>
      <c r="G206" s="3"/>
      <c r="H206" s="3"/>
      <c r="I206" s="3"/>
      <c r="J206" s="3">
        <v>5425</v>
      </c>
      <c r="K206" s="3"/>
      <c r="L206" s="3">
        <f t="shared" si="18"/>
        <v>5425</v>
      </c>
    </row>
    <row r="207" spans="1:12" x14ac:dyDescent="0.3">
      <c r="A207" t="s">
        <v>190</v>
      </c>
      <c r="C207" t="s">
        <v>106</v>
      </c>
      <c r="D207" t="s">
        <v>11</v>
      </c>
      <c r="E207" s="3">
        <v>18300</v>
      </c>
      <c r="F207" s="3">
        <v>1790</v>
      </c>
      <c r="G207" s="3">
        <v>5360</v>
      </c>
      <c r="H207" s="3">
        <v>1110</v>
      </c>
      <c r="I207" s="3">
        <v>26560</v>
      </c>
      <c r="J207" s="3">
        <v>26560</v>
      </c>
      <c r="K207" s="3">
        <f>VLOOKUP($A207,Eighteen,9,)</f>
        <v>25000</v>
      </c>
      <c r="L207" s="3">
        <f t="shared" si="18"/>
        <v>25000</v>
      </c>
    </row>
    <row r="208" spans="1:12" x14ac:dyDescent="0.3">
      <c r="A208" t="s">
        <v>191</v>
      </c>
      <c r="C208" t="s">
        <v>106</v>
      </c>
      <c r="D208" t="s">
        <v>11</v>
      </c>
      <c r="E208" s="3">
        <v>152720</v>
      </c>
      <c r="F208" s="3">
        <v>14940</v>
      </c>
      <c r="G208" s="3">
        <v>68330</v>
      </c>
      <c r="H208" s="3">
        <v>9230</v>
      </c>
      <c r="I208" s="3">
        <v>245220</v>
      </c>
      <c r="J208" s="3">
        <f>247220-2000</f>
        <v>245220</v>
      </c>
      <c r="K208" s="3">
        <f>VLOOKUP($A208,Eighteen,9,)</f>
        <v>240540</v>
      </c>
      <c r="L208" s="3">
        <f t="shared" si="18"/>
        <v>240540</v>
      </c>
    </row>
    <row r="209" spans="1:12" x14ac:dyDescent="0.3">
      <c r="A209" t="s">
        <v>368</v>
      </c>
      <c r="B209" t="s">
        <v>374</v>
      </c>
      <c r="C209" t="s">
        <v>106</v>
      </c>
      <c r="D209" t="s">
        <v>11</v>
      </c>
      <c r="E209" s="3"/>
      <c r="F209" s="3"/>
      <c r="G209" s="3"/>
      <c r="H209" s="3"/>
      <c r="I209" s="3"/>
      <c r="J209" s="3">
        <v>2000</v>
      </c>
      <c r="K209" s="3"/>
      <c r="L209" s="3">
        <f t="shared" si="18"/>
        <v>2000</v>
      </c>
    </row>
    <row r="210" spans="1:12" x14ac:dyDescent="0.3">
      <c r="A210" t="s">
        <v>192</v>
      </c>
      <c r="C210" t="s">
        <v>106</v>
      </c>
      <c r="D210" t="s">
        <v>13</v>
      </c>
      <c r="E210" s="3">
        <v>4530</v>
      </c>
      <c r="F210" s="3">
        <v>440</v>
      </c>
      <c r="G210" s="3">
        <v>0</v>
      </c>
      <c r="H210" s="3">
        <v>270</v>
      </c>
      <c r="I210" s="3">
        <v>5240</v>
      </c>
      <c r="J210" s="3">
        <v>5240</v>
      </c>
      <c r="K210" s="3">
        <f t="shared" ref="K210:K220" si="19">VLOOKUP($A210,Eighteen,9,)</f>
        <v>5140</v>
      </c>
      <c r="L210" s="3">
        <f t="shared" si="18"/>
        <v>5140</v>
      </c>
    </row>
    <row r="211" spans="1:12" x14ac:dyDescent="0.3">
      <c r="A211" t="s">
        <v>193</v>
      </c>
      <c r="C211" t="s">
        <v>106</v>
      </c>
      <c r="D211" t="s">
        <v>13</v>
      </c>
      <c r="E211" s="3">
        <v>49340</v>
      </c>
      <c r="F211" s="3">
        <v>4830</v>
      </c>
      <c r="G211" s="3">
        <v>14450</v>
      </c>
      <c r="H211" s="3">
        <v>2980</v>
      </c>
      <c r="I211" s="3">
        <v>71600</v>
      </c>
      <c r="J211" s="3">
        <v>72350</v>
      </c>
      <c r="K211" s="3">
        <f t="shared" si="19"/>
        <v>70100</v>
      </c>
      <c r="L211" s="3">
        <f t="shared" si="18"/>
        <v>70850</v>
      </c>
    </row>
    <row r="212" spans="1:12" x14ac:dyDescent="0.3">
      <c r="A212" t="s">
        <v>194</v>
      </c>
      <c r="C212" t="s">
        <v>106</v>
      </c>
      <c r="D212" t="s">
        <v>11</v>
      </c>
      <c r="E212" s="3">
        <v>49300</v>
      </c>
      <c r="F212" s="3">
        <v>4820</v>
      </c>
      <c r="G212" s="3">
        <v>0</v>
      </c>
      <c r="H212" s="3">
        <v>2980</v>
      </c>
      <c r="I212" s="3">
        <v>57100</v>
      </c>
      <c r="J212" s="3">
        <v>57100</v>
      </c>
      <c r="K212" s="3">
        <f t="shared" si="19"/>
        <v>55870</v>
      </c>
      <c r="L212" s="3">
        <f t="shared" si="18"/>
        <v>55870</v>
      </c>
    </row>
    <row r="213" spans="1:12" x14ac:dyDescent="0.3">
      <c r="A213" t="s">
        <v>195</v>
      </c>
      <c r="C213" t="s">
        <v>106</v>
      </c>
      <c r="D213" t="s">
        <v>10</v>
      </c>
      <c r="E213" s="3">
        <v>8640</v>
      </c>
      <c r="F213" s="3">
        <v>850</v>
      </c>
      <c r="G213" s="3">
        <v>0</v>
      </c>
      <c r="H213" s="3">
        <v>520</v>
      </c>
      <c r="I213" s="3">
        <v>10010</v>
      </c>
      <c r="J213" s="3">
        <v>10000</v>
      </c>
      <c r="K213" s="3">
        <f t="shared" si="19"/>
        <v>9790</v>
      </c>
      <c r="L213" s="3">
        <f t="shared" si="18"/>
        <v>9790</v>
      </c>
    </row>
    <row r="214" spans="1:12" x14ac:dyDescent="0.3">
      <c r="A214" t="s">
        <v>196</v>
      </c>
      <c r="C214" t="s">
        <v>106</v>
      </c>
      <c r="D214" t="s">
        <v>108</v>
      </c>
      <c r="E214" s="3">
        <v>8640</v>
      </c>
      <c r="F214" s="3">
        <v>850</v>
      </c>
      <c r="G214" s="3">
        <v>0</v>
      </c>
      <c r="H214" s="3">
        <v>520</v>
      </c>
      <c r="I214" s="3">
        <v>10010</v>
      </c>
      <c r="J214" s="3">
        <v>11720</v>
      </c>
      <c r="K214" s="3">
        <f t="shared" si="19"/>
        <v>9790</v>
      </c>
      <c r="L214" s="3">
        <f t="shared" si="18"/>
        <v>9790</v>
      </c>
    </row>
    <row r="215" spans="1:12" x14ac:dyDescent="0.3">
      <c r="A215" t="s">
        <v>197</v>
      </c>
      <c r="C215" t="s">
        <v>106</v>
      </c>
      <c r="D215" t="s">
        <v>11</v>
      </c>
      <c r="E215" s="3">
        <v>10910</v>
      </c>
      <c r="F215" s="3">
        <v>1070</v>
      </c>
      <c r="G215" s="3">
        <v>0</v>
      </c>
      <c r="H215" s="3">
        <v>660</v>
      </c>
      <c r="I215" s="3">
        <v>12640</v>
      </c>
      <c r="J215" s="3">
        <v>12640</v>
      </c>
      <c r="K215" s="3">
        <f t="shared" si="19"/>
        <v>12360</v>
      </c>
      <c r="L215" s="3">
        <f t="shared" si="18"/>
        <v>12360</v>
      </c>
    </row>
    <row r="216" spans="1:12" x14ac:dyDescent="0.3">
      <c r="A216" t="s">
        <v>198</v>
      </c>
      <c r="C216" t="s">
        <v>106</v>
      </c>
      <c r="D216" t="s">
        <v>11</v>
      </c>
      <c r="E216" s="3">
        <v>2560</v>
      </c>
      <c r="F216" s="3">
        <v>250</v>
      </c>
      <c r="G216" s="3">
        <v>0</v>
      </c>
      <c r="H216" s="3">
        <v>150</v>
      </c>
      <c r="I216" s="3">
        <v>2960</v>
      </c>
      <c r="J216" s="3">
        <v>2960</v>
      </c>
      <c r="K216" s="3">
        <f t="shared" si="19"/>
        <v>2900</v>
      </c>
      <c r="L216" s="3">
        <f t="shared" si="18"/>
        <v>2900</v>
      </c>
    </row>
    <row r="217" spans="1:12" x14ac:dyDescent="0.3">
      <c r="A217" t="s">
        <v>199</v>
      </c>
      <c r="C217" t="s">
        <v>106</v>
      </c>
      <c r="D217" t="s">
        <v>11</v>
      </c>
      <c r="E217" s="3">
        <v>34410</v>
      </c>
      <c r="F217" s="3">
        <v>3370</v>
      </c>
      <c r="G217" s="3">
        <v>0</v>
      </c>
      <c r="H217" s="3">
        <v>2080</v>
      </c>
      <c r="I217" s="3">
        <v>39860</v>
      </c>
      <c r="J217" s="3">
        <v>39140</v>
      </c>
      <c r="K217" s="3">
        <f t="shared" si="19"/>
        <v>39000</v>
      </c>
      <c r="L217" s="3">
        <f t="shared" si="18"/>
        <v>38400</v>
      </c>
    </row>
    <row r="218" spans="1:12" x14ac:dyDescent="0.3">
      <c r="A218" t="s">
        <v>200</v>
      </c>
      <c r="C218" t="s">
        <v>106</v>
      </c>
      <c r="D218" t="s">
        <v>11</v>
      </c>
      <c r="E218" s="3">
        <v>22160</v>
      </c>
      <c r="F218" s="3">
        <v>2170</v>
      </c>
      <c r="G218" s="3">
        <v>0</v>
      </c>
      <c r="H218" s="3">
        <v>1340</v>
      </c>
      <c r="I218" s="3">
        <v>25670</v>
      </c>
      <c r="J218" s="3">
        <v>25670</v>
      </c>
      <c r="K218" s="3">
        <f t="shared" si="19"/>
        <v>25120</v>
      </c>
      <c r="L218" s="3">
        <f t="shared" si="18"/>
        <v>25120</v>
      </c>
    </row>
    <row r="219" spans="1:12" x14ac:dyDescent="0.3">
      <c r="A219" t="s">
        <v>201</v>
      </c>
      <c r="C219" t="s">
        <v>106</v>
      </c>
      <c r="D219" t="s">
        <v>11</v>
      </c>
      <c r="E219" s="3">
        <v>6430</v>
      </c>
      <c r="F219" s="3">
        <v>630</v>
      </c>
      <c r="G219" s="3">
        <v>0</v>
      </c>
      <c r="H219" s="3">
        <v>390</v>
      </c>
      <c r="I219" s="3">
        <v>7450</v>
      </c>
      <c r="J219" s="3">
        <v>7450</v>
      </c>
      <c r="K219" s="3">
        <f t="shared" si="19"/>
        <v>7280</v>
      </c>
      <c r="L219" s="3">
        <f t="shared" si="18"/>
        <v>7280</v>
      </c>
    </row>
    <row r="220" spans="1:12" x14ac:dyDescent="0.3">
      <c r="A220" t="s">
        <v>202</v>
      </c>
      <c r="C220" t="s">
        <v>106</v>
      </c>
      <c r="D220" t="s">
        <v>11</v>
      </c>
      <c r="E220" s="3">
        <v>168910</v>
      </c>
      <c r="F220" s="3">
        <v>16530</v>
      </c>
      <c r="G220" s="3">
        <v>72250</v>
      </c>
      <c r="H220" s="3">
        <v>10210</v>
      </c>
      <c r="I220" s="3">
        <v>267900</v>
      </c>
      <c r="J220" s="3">
        <f>271690-2100</f>
        <v>269590</v>
      </c>
      <c r="K220" s="3">
        <f t="shared" si="19"/>
        <v>262710</v>
      </c>
      <c r="L220" s="3">
        <f t="shared" si="18"/>
        <v>262710</v>
      </c>
    </row>
    <row r="221" spans="1:12" x14ac:dyDescent="0.3">
      <c r="A221" t="s">
        <v>369</v>
      </c>
      <c r="B221" t="s">
        <v>374</v>
      </c>
      <c r="C221" t="s">
        <v>106</v>
      </c>
      <c r="D221" t="s">
        <v>11</v>
      </c>
      <c r="E221" s="3"/>
      <c r="F221" s="3"/>
      <c r="G221" s="3"/>
      <c r="H221" s="3"/>
      <c r="I221" s="3"/>
      <c r="J221" s="3">
        <v>2100</v>
      </c>
      <c r="K221" s="3"/>
      <c r="L221" s="3">
        <f t="shared" si="18"/>
        <v>2100</v>
      </c>
    </row>
    <row r="222" spans="1:12" x14ac:dyDescent="0.3">
      <c r="A222" t="s">
        <v>203</v>
      </c>
      <c r="C222" t="s">
        <v>106</v>
      </c>
      <c r="D222" t="s">
        <v>11</v>
      </c>
      <c r="E222" s="3">
        <v>18300</v>
      </c>
      <c r="F222" s="3">
        <v>1790</v>
      </c>
      <c r="G222" s="3">
        <v>5360</v>
      </c>
      <c r="H222" s="3">
        <v>1110</v>
      </c>
      <c r="I222" s="3">
        <v>26560</v>
      </c>
      <c r="J222" s="3">
        <v>26560</v>
      </c>
      <c r="K222" s="3">
        <f>VLOOKUP($A222,Eighteen,9,)</f>
        <v>25000</v>
      </c>
      <c r="L222" s="3">
        <f t="shared" si="18"/>
        <v>25000</v>
      </c>
    </row>
    <row r="223" spans="1:12" x14ac:dyDescent="0.3">
      <c r="A223" t="s">
        <v>204</v>
      </c>
      <c r="C223" t="s">
        <v>106</v>
      </c>
      <c r="D223" t="s">
        <v>91</v>
      </c>
      <c r="E223" s="3">
        <v>193580</v>
      </c>
      <c r="F223" s="3">
        <v>18940</v>
      </c>
      <c r="G223" s="3">
        <v>102100</v>
      </c>
      <c r="H223" s="3">
        <v>11700</v>
      </c>
      <c r="I223" s="3">
        <v>326320</v>
      </c>
      <c r="J223" s="3">
        <v>326320</v>
      </c>
      <c r="K223" s="3">
        <f>VLOOKUP($A223,Eighteen,9,)</f>
        <v>320380</v>
      </c>
      <c r="L223" s="3">
        <f t="shared" si="18"/>
        <v>320380</v>
      </c>
    </row>
    <row r="224" spans="1:12" x14ac:dyDescent="0.3">
      <c r="A224" t="s">
        <v>370</v>
      </c>
      <c r="B224" t="s">
        <v>374</v>
      </c>
      <c r="C224" t="s">
        <v>106</v>
      </c>
      <c r="D224" t="s">
        <v>91</v>
      </c>
      <c r="E224" s="3"/>
      <c r="F224" s="3"/>
      <c r="G224" s="3"/>
      <c r="H224" s="3"/>
      <c r="I224" s="3"/>
      <c r="J224" s="3" t="s">
        <v>411</v>
      </c>
      <c r="K224" s="3"/>
      <c r="L224" s="3">
        <f t="shared" si="18"/>
        <v>4120</v>
      </c>
    </row>
    <row r="225" spans="1:12" x14ac:dyDescent="0.3">
      <c r="A225" t="s">
        <v>205</v>
      </c>
      <c r="C225" t="s">
        <v>106</v>
      </c>
      <c r="D225" t="s">
        <v>91</v>
      </c>
      <c r="E225" s="3">
        <v>18300</v>
      </c>
      <c r="F225" s="3">
        <v>1790</v>
      </c>
      <c r="G225" s="3">
        <v>5360</v>
      </c>
      <c r="H225" s="3">
        <v>1110</v>
      </c>
      <c r="I225" s="3">
        <v>26560</v>
      </c>
      <c r="J225" s="3">
        <v>28360</v>
      </c>
      <c r="K225" s="3">
        <f t="shared" ref="K225:K250" si="20">VLOOKUP($A225,Eighteen,9,)</f>
        <v>25000</v>
      </c>
      <c r="L225" s="3">
        <f t="shared" si="18"/>
        <v>25000</v>
      </c>
    </row>
    <row r="226" spans="1:12" x14ac:dyDescent="0.3">
      <c r="A226" t="s">
        <v>206</v>
      </c>
      <c r="C226" t="s">
        <v>106</v>
      </c>
      <c r="D226" t="s">
        <v>11</v>
      </c>
      <c r="E226" s="3">
        <v>1740</v>
      </c>
      <c r="F226" s="3">
        <v>170</v>
      </c>
      <c r="G226" s="3">
        <v>0</v>
      </c>
      <c r="H226" s="3">
        <v>110</v>
      </c>
      <c r="I226" s="3">
        <v>2020</v>
      </c>
      <c r="J226" s="3">
        <v>2020</v>
      </c>
      <c r="K226" s="3">
        <f t="shared" si="20"/>
        <v>1970</v>
      </c>
      <c r="L226" s="3">
        <f t="shared" si="18"/>
        <v>1970</v>
      </c>
    </row>
    <row r="227" spans="1:12" x14ac:dyDescent="0.3">
      <c r="A227" t="s">
        <v>207</v>
      </c>
      <c r="C227" t="s">
        <v>106</v>
      </c>
      <c r="D227" t="s">
        <v>11</v>
      </c>
      <c r="E227" s="3">
        <v>1740</v>
      </c>
      <c r="F227" s="3">
        <v>170</v>
      </c>
      <c r="G227" s="3">
        <v>0</v>
      </c>
      <c r="H227" s="3">
        <v>110</v>
      </c>
      <c r="I227" s="3">
        <v>2020</v>
      </c>
      <c r="J227" s="3">
        <v>2020</v>
      </c>
      <c r="K227" s="3">
        <f t="shared" si="20"/>
        <v>1970</v>
      </c>
      <c r="L227" s="3">
        <f t="shared" si="18"/>
        <v>1970</v>
      </c>
    </row>
    <row r="228" spans="1:12" x14ac:dyDescent="0.3">
      <c r="A228" t="s">
        <v>208</v>
      </c>
      <c r="C228" t="s">
        <v>106</v>
      </c>
      <c r="D228" t="s">
        <v>11</v>
      </c>
      <c r="E228" s="3">
        <v>18300</v>
      </c>
      <c r="F228" s="3">
        <v>1790</v>
      </c>
      <c r="G228" s="3">
        <v>5360</v>
      </c>
      <c r="H228" s="3">
        <v>1110</v>
      </c>
      <c r="I228" s="3">
        <v>26560</v>
      </c>
      <c r="J228" s="3">
        <v>26560</v>
      </c>
      <c r="K228" s="3">
        <f t="shared" si="20"/>
        <v>25000</v>
      </c>
      <c r="L228" s="3">
        <f t="shared" si="18"/>
        <v>25000</v>
      </c>
    </row>
    <row r="229" spans="1:12" x14ac:dyDescent="0.3">
      <c r="A229" t="s">
        <v>209</v>
      </c>
      <c r="C229" t="s">
        <v>106</v>
      </c>
      <c r="D229" t="s">
        <v>36</v>
      </c>
      <c r="E229" s="3">
        <v>8640</v>
      </c>
      <c r="F229" s="3">
        <v>850</v>
      </c>
      <c r="G229" s="3">
        <v>0</v>
      </c>
      <c r="H229" s="3">
        <v>520</v>
      </c>
      <c r="I229" s="3">
        <v>10010</v>
      </c>
      <c r="J229" s="3">
        <v>9578</v>
      </c>
      <c r="K229" s="3">
        <f t="shared" si="20"/>
        <v>9790</v>
      </c>
      <c r="L229" s="3">
        <f t="shared" si="18"/>
        <v>9790</v>
      </c>
    </row>
    <row r="230" spans="1:12" x14ac:dyDescent="0.3">
      <c r="A230" t="s">
        <v>210</v>
      </c>
      <c r="C230" t="s">
        <v>211</v>
      </c>
      <c r="D230" t="s">
        <v>36</v>
      </c>
      <c r="E230" s="3">
        <v>23310</v>
      </c>
      <c r="F230" s="3">
        <v>2620</v>
      </c>
      <c r="G230" s="3">
        <v>0</v>
      </c>
      <c r="H230" s="3">
        <v>1320</v>
      </c>
      <c r="I230" s="3">
        <v>27250</v>
      </c>
      <c r="J230" s="3">
        <v>29225</v>
      </c>
      <c r="K230" s="3">
        <f t="shared" si="20"/>
        <v>26820</v>
      </c>
      <c r="L230" s="3">
        <f t="shared" si="18"/>
        <v>26820</v>
      </c>
    </row>
    <row r="231" spans="1:12" x14ac:dyDescent="0.3">
      <c r="A231" t="s">
        <v>212</v>
      </c>
      <c r="C231" t="s">
        <v>211</v>
      </c>
      <c r="D231" t="s">
        <v>13</v>
      </c>
      <c r="E231" s="3">
        <v>14500</v>
      </c>
      <c r="F231" s="3">
        <v>1630</v>
      </c>
      <c r="G231" s="3">
        <v>0</v>
      </c>
      <c r="H231" s="3">
        <v>820</v>
      </c>
      <c r="I231" s="3">
        <v>16950</v>
      </c>
      <c r="J231" s="3">
        <v>17480</v>
      </c>
      <c r="K231" s="3">
        <f t="shared" si="20"/>
        <v>16680</v>
      </c>
      <c r="L231" s="3">
        <f t="shared" si="18"/>
        <v>17480</v>
      </c>
    </row>
    <row r="232" spans="1:12" x14ac:dyDescent="0.3">
      <c r="A232" t="s">
        <v>213</v>
      </c>
      <c r="C232" t="s">
        <v>211</v>
      </c>
      <c r="D232" t="s">
        <v>13</v>
      </c>
      <c r="E232" s="3">
        <v>58380</v>
      </c>
      <c r="F232" s="3">
        <v>6560</v>
      </c>
      <c r="G232" s="3">
        <v>0</v>
      </c>
      <c r="H232" s="3">
        <v>3310</v>
      </c>
      <c r="I232" s="3">
        <v>68250</v>
      </c>
      <c r="J232" s="3">
        <v>68250</v>
      </c>
      <c r="K232" s="3">
        <f t="shared" si="20"/>
        <v>67150</v>
      </c>
      <c r="L232" s="3">
        <f t="shared" ref="L232:L250" si="21">VLOOKUP($A232,Eighteen,10,)</f>
        <v>67150</v>
      </c>
    </row>
    <row r="233" spans="1:12" x14ac:dyDescent="0.3">
      <c r="A233" t="s">
        <v>214</v>
      </c>
      <c r="C233" t="s">
        <v>211</v>
      </c>
      <c r="D233" t="s">
        <v>13</v>
      </c>
      <c r="E233" s="3">
        <v>43580</v>
      </c>
      <c r="F233" s="3">
        <v>4900</v>
      </c>
      <c r="G233" s="3">
        <v>0</v>
      </c>
      <c r="H233" s="3">
        <v>2470</v>
      </c>
      <c r="I233" s="3">
        <v>50950</v>
      </c>
      <c r="J233" s="3">
        <v>54220</v>
      </c>
      <c r="K233" s="3">
        <f t="shared" si="20"/>
        <v>50130</v>
      </c>
      <c r="L233" s="3">
        <f t="shared" si="21"/>
        <v>54390</v>
      </c>
    </row>
    <row r="234" spans="1:12" x14ac:dyDescent="0.3">
      <c r="A234" t="s">
        <v>215</v>
      </c>
      <c r="C234" t="s">
        <v>211</v>
      </c>
      <c r="D234" t="s">
        <v>36</v>
      </c>
      <c r="E234" s="3">
        <v>140260</v>
      </c>
      <c r="F234" s="3">
        <v>15770</v>
      </c>
      <c r="G234" s="3">
        <v>0</v>
      </c>
      <c r="H234" s="3">
        <v>7960</v>
      </c>
      <c r="I234" s="3">
        <v>163990</v>
      </c>
      <c r="J234" s="3">
        <v>156977</v>
      </c>
      <c r="K234" s="3">
        <f t="shared" si="20"/>
        <v>161340</v>
      </c>
      <c r="L234" s="3">
        <f t="shared" si="21"/>
        <v>161340</v>
      </c>
    </row>
    <row r="235" spans="1:12" x14ac:dyDescent="0.3">
      <c r="A235" t="s">
        <v>216</v>
      </c>
      <c r="C235" t="s">
        <v>211</v>
      </c>
      <c r="D235" t="s">
        <v>11</v>
      </c>
      <c r="E235" s="3">
        <v>106710</v>
      </c>
      <c r="F235" s="3">
        <v>12000</v>
      </c>
      <c r="G235" s="3">
        <v>0</v>
      </c>
      <c r="H235" s="3">
        <v>6060</v>
      </c>
      <c r="I235" s="3">
        <v>124770</v>
      </c>
      <c r="J235" s="3">
        <v>124770</v>
      </c>
      <c r="K235" s="3">
        <f t="shared" si="20"/>
        <v>122740</v>
      </c>
      <c r="L235" s="3">
        <f t="shared" si="21"/>
        <v>123000</v>
      </c>
    </row>
    <row r="236" spans="1:12" x14ac:dyDescent="0.3">
      <c r="A236" t="s">
        <v>406</v>
      </c>
      <c r="C236" t="s">
        <v>211</v>
      </c>
      <c r="D236" t="s">
        <v>10</v>
      </c>
      <c r="E236" s="3">
        <v>114200</v>
      </c>
      <c r="F236" s="3">
        <v>12840</v>
      </c>
      <c r="G236" s="3">
        <v>0</v>
      </c>
      <c r="H236" s="3">
        <v>6480</v>
      </c>
      <c r="I236" s="3">
        <v>133520</v>
      </c>
      <c r="J236" s="3">
        <v>133520</v>
      </c>
      <c r="K236" s="3">
        <f t="shared" si="20"/>
        <v>131360</v>
      </c>
      <c r="L236" s="3">
        <f t="shared" si="21"/>
        <v>131360</v>
      </c>
    </row>
    <row r="237" spans="1:12" x14ac:dyDescent="0.3">
      <c r="A237" t="s">
        <v>217</v>
      </c>
      <c r="C237" t="s">
        <v>211</v>
      </c>
      <c r="D237" t="s">
        <v>10</v>
      </c>
      <c r="E237" s="3">
        <v>50540</v>
      </c>
      <c r="F237" s="3">
        <v>5680</v>
      </c>
      <c r="G237" s="3">
        <v>0</v>
      </c>
      <c r="H237" s="3">
        <v>2870</v>
      </c>
      <c r="I237" s="3">
        <v>59090</v>
      </c>
      <c r="J237" s="3">
        <v>59090</v>
      </c>
      <c r="K237" s="3">
        <f t="shared" si="20"/>
        <v>58140</v>
      </c>
      <c r="L237" s="3">
        <f t="shared" si="21"/>
        <v>58140</v>
      </c>
    </row>
    <row r="238" spans="1:12" x14ac:dyDescent="0.3">
      <c r="A238" t="s">
        <v>218</v>
      </c>
      <c r="C238" t="s">
        <v>211</v>
      </c>
      <c r="D238" t="s">
        <v>11</v>
      </c>
      <c r="E238" s="3">
        <v>134330</v>
      </c>
      <c r="F238" s="3">
        <v>15100</v>
      </c>
      <c r="G238" s="3">
        <v>0</v>
      </c>
      <c r="H238" s="3">
        <v>7630</v>
      </c>
      <c r="I238" s="3">
        <v>157060</v>
      </c>
      <c r="J238" s="3">
        <v>157600</v>
      </c>
      <c r="K238" s="3">
        <f t="shared" si="20"/>
        <v>154510</v>
      </c>
      <c r="L238" s="3">
        <f t="shared" si="21"/>
        <v>154510</v>
      </c>
    </row>
    <row r="239" spans="1:12" x14ac:dyDescent="0.3">
      <c r="A239" t="s">
        <v>219</v>
      </c>
      <c r="C239" t="s">
        <v>211</v>
      </c>
      <c r="D239" t="s">
        <v>11</v>
      </c>
      <c r="E239" s="3">
        <v>125720</v>
      </c>
      <c r="F239" s="3">
        <v>14140</v>
      </c>
      <c r="G239" s="3">
        <v>0</v>
      </c>
      <c r="H239" s="3">
        <v>7140</v>
      </c>
      <c r="I239" s="3">
        <v>147000</v>
      </c>
      <c r="J239" s="3">
        <v>147000</v>
      </c>
      <c r="K239" s="3">
        <f t="shared" si="20"/>
        <v>144610</v>
      </c>
      <c r="L239" s="3">
        <f t="shared" si="21"/>
        <v>144610</v>
      </c>
    </row>
    <row r="240" spans="1:12" x14ac:dyDescent="0.3">
      <c r="A240" t="s">
        <v>220</v>
      </c>
      <c r="C240" t="s">
        <v>211</v>
      </c>
      <c r="D240" t="s">
        <v>11</v>
      </c>
      <c r="E240" s="3">
        <v>164760</v>
      </c>
      <c r="F240" s="3">
        <v>18520</v>
      </c>
      <c r="G240" s="3">
        <v>0</v>
      </c>
      <c r="H240" s="3">
        <v>9350</v>
      </c>
      <c r="I240" s="3">
        <v>192630</v>
      </c>
      <c r="J240" s="3">
        <v>192630</v>
      </c>
      <c r="K240" s="3">
        <f t="shared" si="20"/>
        <v>189520</v>
      </c>
      <c r="L240" s="3">
        <f t="shared" si="21"/>
        <v>189520</v>
      </c>
    </row>
    <row r="241" spans="1:12" x14ac:dyDescent="0.3">
      <c r="A241" t="s">
        <v>221</v>
      </c>
      <c r="C241" t="s">
        <v>211</v>
      </c>
      <c r="D241" t="s">
        <v>11</v>
      </c>
      <c r="E241" s="3">
        <v>340320</v>
      </c>
      <c r="F241" s="3">
        <v>38260</v>
      </c>
      <c r="G241" s="3">
        <v>0</v>
      </c>
      <c r="H241" s="3">
        <v>19320</v>
      </c>
      <c r="I241" s="3">
        <v>397900</v>
      </c>
      <c r="J241" s="3">
        <v>397900</v>
      </c>
      <c r="K241" s="3">
        <f t="shared" si="20"/>
        <v>391460</v>
      </c>
      <c r="L241" s="3">
        <f t="shared" si="21"/>
        <v>391460</v>
      </c>
    </row>
    <row r="242" spans="1:12" x14ac:dyDescent="0.3">
      <c r="A242" t="s">
        <v>222</v>
      </c>
      <c r="C242" t="s">
        <v>211</v>
      </c>
      <c r="D242" t="s">
        <v>36</v>
      </c>
      <c r="E242" s="3">
        <v>33200</v>
      </c>
      <c r="F242" s="3">
        <v>3730</v>
      </c>
      <c r="G242" s="3">
        <v>0</v>
      </c>
      <c r="H242" s="3">
        <v>1880</v>
      </c>
      <c r="I242" s="3">
        <v>38810</v>
      </c>
      <c r="J242" s="3">
        <v>37980</v>
      </c>
      <c r="K242" s="3">
        <f t="shared" si="20"/>
        <v>38190</v>
      </c>
      <c r="L242" s="3">
        <f t="shared" si="21"/>
        <v>37379</v>
      </c>
    </row>
    <row r="243" spans="1:12" x14ac:dyDescent="0.3">
      <c r="A243" t="s">
        <v>223</v>
      </c>
      <c r="C243" t="s">
        <v>211</v>
      </c>
      <c r="D243" t="s">
        <v>10</v>
      </c>
      <c r="E243" s="3">
        <v>148280</v>
      </c>
      <c r="F243" s="3">
        <v>16670</v>
      </c>
      <c r="G243" s="3">
        <v>0</v>
      </c>
      <c r="H243" s="3">
        <v>8420</v>
      </c>
      <c r="I243" s="3">
        <v>173370</v>
      </c>
      <c r="J243" s="3">
        <v>182267</v>
      </c>
      <c r="K243" s="3">
        <f t="shared" si="20"/>
        <v>170550</v>
      </c>
      <c r="L243" s="3">
        <f t="shared" si="21"/>
        <v>177795</v>
      </c>
    </row>
    <row r="244" spans="1:12" x14ac:dyDescent="0.3">
      <c r="A244" t="s">
        <v>224</v>
      </c>
      <c r="C244" t="s">
        <v>211</v>
      </c>
      <c r="D244" t="s">
        <v>11</v>
      </c>
      <c r="E244" s="3">
        <v>166500</v>
      </c>
      <c r="F244" s="3">
        <v>18720</v>
      </c>
      <c r="G244" s="3">
        <v>0</v>
      </c>
      <c r="H244" s="3">
        <v>9450</v>
      </c>
      <c r="I244" s="3">
        <v>194670</v>
      </c>
      <c r="J244" s="3">
        <v>194670</v>
      </c>
      <c r="K244" s="3">
        <f t="shared" si="20"/>
        <v>191520</v>
      </c>
      <c r="L244" s="3">
        <f t="shared" si="21"/>
        <v>191520</v>
      </c>
    </row>
    <row r="245" spans="1:12" x14ac:dyDescent="0.3">
      <c r="A245" t="s">
        <v>225</v>
      </c>
      <c r="C245" t="s">
        <v>211</v>
      </c>
      <c r="D245" t="s">
        <v>13</v>
      </c>
      <c r="E245" s="3">
        <v>227920</v>
      </c>
      <c r="F245" s="3">
        <v>25630</v>
      </c>
      <c r="G245" s="3">
        <v>0</v>
      </c>
      <c r="H245" s="3">
        <v>12940</v>
      </c>
      <c r="I245" s="3">
        <v>266490</v>
      </c>
      <c r="J245" s="3">
        <v>262170</v>
      </c>
      <c r="K245" s="3">
        <f t="shared" si="20"/>
        <v>262170</v>
      </c>
      <c r="L245" s="3">
        <f t="shared" si="21"/>
        <v>262170</v>
      </c>
    </row>
    <row r="246" spans="1:12" x14ac:dyDescent="0.3">
      <c r="A246" t="s">
        <v>226</v>
      </c>
      <c r="C246" t="s">
        <v>211</v>
      </c>
      <c r="D246" t="s">
        <v>11</v>
      </c>
      <c r="E246" s="3">
        <v>157770</v>
      </c>
      <c r="F246" s="3">
        <v>17740</v>
      </c>
      <c r="G246" s="3">
        <v>0</v>
      </c>
      <c r="H246" s="3">
        <v>8960</v>
      </c>
      <c r="I246" s="3">
        <v>184470</v>
      </c>
      <c r="J246" s="3">
        <v>186000</v>
      </c>
      <c r="K246" s="3">
        <f t="shared" si="20"/>
        <v>181480</v>
      </c>
      <c r="L246" s="3">
        <f t="shared" si="21"/>
        <v>181480</v>
      </c>
    </row>
    <row r="247" spans="1:12" x14ac:dyDescent="0.3">
      <c r="A247" t="s">
        <v>227</v>
      </c>
      <c r="C247" t="s">
        <v>211</v>
      </c>
      <c r="D247" t="s">
        <v>11</v>
      </c>
      <c r="E247" s="3">
        <v>61450</v>
      </c>
      <c r="F247" s="3">
        <v>6910</v>
      </c>
      <c r="G247" s="3">
        <v>0</v>
      </c>
      <c r="H247" s="3">
        <v>3490</v>
      </c>
      <c r="I247" s="3">
        <v>71850</v>
      </c>
      <c r="J247" s="3">
        <v>71850</v>
      </c>
      <c r="K247" s="3">
        <f t="shared" si="20"/>
        <v>70690</v>
      </c>
      <c r="L247" s="3">
        <f t="shared" si="21"/>
        <v>70700</v>
      </c>
    </row>
    <row r="248" spans="1:12" x14ac:dyDescent="0.3">
      <c r="A248" t="s">
        <v>228</v>
      </c>
      <c r="C248" t="s">
        <v>211</v>
      </c>
      <c r="D248" t="s">
        <v>36</v>
      </c>
      <c r="E248" s="3">
        <v>63860</v>
      </c>
      <c r="F248" s="3">
        <v>7180</v>
      </c>
      <c r="G248" s="3">
        <v>0</v>
      </c>
      <c r="H248" s="3">
        <v>3630</v>
      </c>
      <c r="I248" s="3">
        <v>74670</v>
      </c>
      <c r="J248" s="3">
        <v>74670</v>
      </c>
      <c r="K248" s="3">
        <f t="shared" si="20"/>
        <v>73460</v>
      </c>
      <c r="L248" s="3">
        <f t="shared" si="21"/>
        <v>73460</v>
      </c>
    </row>
    <row r="249" spans="1:12" x14ac:dyDescent="0.3">
      <c r="A249" t="s">
        <v>229</v>
      </c>
      <c r="C249" t="s">
        <v>211</v>
      </c>
      <c r="D249" t="s">
        <v>11</v>
      </c>
      <c r="E249" s="3">
        <v>154640</v>
      </c>
      <c r="F249" s="3">
        <v>17390</v>
      </c>
      <c r="G249" s="3">
        <v>0</v>
      </c>
      <c r="H249" s="3">
        <v>8780</v>
      </c>
      <c r="I249" s="3">
        <v>180810</v>
      </c>
      <c r="J249" s="3">
        <v>211738</v>
      </c>
      <c r="K249" s="3">
        <f t="shared" si="20"/>
        <v>177880</v>
      </c>
      <c r="L249" s="3">
        <f t="shared" si="21"/>
        <v>208104</v>
      </c>
    </row>
    <row r="250" spans="1:12" x14ac:dyDescent="0.3">
      <c r="A250" t="s">
        <v>230</v>
      </c>
      <c r="C250" t="s">
        <v>211</v>
      </c>
      <c r="D250" t="s">
        <v>11</v>
      </c>
      <c r="E250" s="3">
        <v>59420</v>
      </c>
      <c r="F250" s="3">
        <v>6680</v>
      </c>
      <c r="G250" s="3">
        <v>0</v>
      </c>
      <c r="H250" s="3">
        <v>3370</v>
      </c>
      <c r="I250" s="3">
        <v>69470</v>
      </c>
      <c r="J250" s="3">
        <v>69470</v>
      </c>
      <c r="K250" s="3">
        <f t="shared" si="20"/>
        <v>68350</v>
      </c>
      <c r="L250" s="3">
        <f t="shared" si="21"/>
        <v>68350</v>
      </c>
    </row>
    <row r="251" spans="1:12" x14ac:dyDescent="0.3">
      <c r="A251" t="s">
        <v>339</v>
      </c>
      <c r="B251" t="s">
        <v>330</v>
      </c>
      <c r="C251" t="s">
        <v>211</v>
      </c>
      <c r="D251" t="s">
        <v>36</v>
      </c>
      <c r="E251" s="3"/>
      <c r="F251" s="3">
        <v>2250</v>
      </c>
      <c r="G251" s="3">
        <v>0</v>
      </c>
      <c r="H251" s="3">
        <v>1140</v>
      </c>
      <c r="I251" s="3"/>
      <c r="J251" s="3">
        <v>0</v>
      </c>
      <c r="K251" s="3"/>
      <c r="L251" s="3"/>
    </row>
    <row r="252" spans="1:12" x14ac:dyDescent="0.3">
      <c r="A252" t="s">
        <v>231</v>
      </c>
      <c r="C252" t="s">
        <v>211</v>
      </c>
      <c r="D252" t="s">
        <v>10</v>
      </c>
      <c r="E252" s="3">
        <v>65710</v>
      </c>
      <c r="F252" s="3">
        <v>7390</v>
      </c>
      <c r="G252" s="3">
        <v>0</v>
      </c>
      <c r="H252" s="3">
        <v>3730</v>
      </c>
      <c r="I252" s="3">
        <v>76830</v>
      </c>
      <c r="J252" s="3">
        <v>76830</v>
      </c>
      <c r="K252" s="3">
        <f>VLOOKUP($A252,Eighteen,9,)</f>
        <v>75580</v>
      </c>
      <c r="L252" s="3">
        <f>VLOOKUP($A252,Eighteen,10,)</f>
        <v>75580</v>
      </c>
    </row>
    <row r="253" spans="1:12" x14ac:dyDescent="0.3">
      <c r="A253" t="s">
        <v>232</v>
      </c>
      <c r="C253" t="s">
        <v>211</v>
      </c>
      <c r="D253" t="s">
        <v>13</v>
      </c>
      <c r="E253" s="3">
        <v>40710</v>
      </c>
      <c r="F253" s="3">
        <v>4580</v>
      </c>
      <c r="G253" s="3">
        <v>0</v>
      </c>
      <c r="H253" s="3">
        <v>2310</v>
      </c>
      <c r="I253" s="3">
        <v>47600</v>
      </c>
      <c r="J253" s="3">
        <v>47600</v>
      </c>
      <c r="K253" s="3">
        <f>VLOOKUP($A253,Eighteen,9,)</f>
        <v>46820</v>
      </c>
      <c r="L253" s="3">
        <f>VLOOKUP($A253,Eighteen,10,)</f>
        <v>46820</v>
      </c>
    </row>
    <row r="254" spans="1:12" x14ac:dyDescent="0.3">
      <c r="A254" t="s">
        <v>233</v>
      </c>
      <c r="C254" t="s">
        <v>234</v>
      </c>
      <c r="D254" t="s">
        <v>108</v>
      </c>
      <c r="E254" s="3">
        <v>144250</v>
      </c>
      <c r="F254" s="3">
        <v>4910</v>
      </c>
      <c r="G254" s="3">
        <v>0</v>
      </c>
      <c r="H254" s="3">
        <v>7410</v>
      </c>
      <c r="I254" s="3">
        <v>156570</v>
      </c>
      <c r="J254" s="3">
        <v>156570</v>
      </c>
      <c r="K254" s="3">
        <f>VLOOKUP($A254,Eighteen,9,)</f>
        <v>153450</v>
      </c>
      <c r="L254" s="3">
        <f>VLOOKUP($A254,Eighteen,10,)</f>
        <v>153450</v>
      </c>
    </row>
    <row r="258" spans="1:12" x14ac:dyDescent="0.3">
      <c r="A258" s="15" t="s">
        <v>244</v>
      </c>
    </row>
    <row r="259" spans="1:12" x14ac:dyDescent="0.3">
      <c r="A259" t="s">
        <v>81</v>
      </c>
      <c r="C259" t="s">
        <v>334</v>
      </c>
      <c r="D259" t="s">
        <v>11</v>
      </c>
      <c r="E259" s="3">
        <v>802250</v>
      </c>
      <c r="F259" s="3">
        <v>142750</v>
      </c>
      <c r="G259" s="3">
        <v>0</v>
      </c>
      <c r="H259" s="3">
        <v>53860</v>
      </c>
      <c r="I259" s="3">
        <v>998860</v>
      </c>
      <c r="J259" s="3" t="s">
        <v>332</v>
      </c>
      <c r="K259" s="3">
        <f>VLOOKUP($A259,Eighteen,9,)</f>
        <v>933290</v>
      </c>
      <c r="L259" s="3">
        <f>VLOOKUP($A259,Eighteen,10,)</f>
        <v>1034288</v>
      </c>
    </row>
    <row r="262" spans="1:12" x14ac:dyDescent="0.3">
      <c r="A262" s="15" t="s">
        <v>276</v>
      </c>
    </row>
    <row r="263" spans="1:12" x14ac:dyDescent="0.3">
      <c r="A263" t="s">
        <v>343</v>
      </c>
      <c r="B263" t="s">
        <v>344</v>
      </c>
      <c r="C263" t="s">
        <v>9</v>
      </c>
      <c r="D263" t="s">
        <v>11</v>
      </c>
      <c r="E263" s="3">
        <v>51780</v>
      </c>
      <c r="F263" s="3">
        <v>13410</v>
      </c>
      <c r="G263" s="3">
        <v>0</v>
      </c>
      <c r="H263" s="3">
        <v>2690</v>
      </c>
      <c r="I263" s="3">
        <v>67880</v>
      </c>
      <c r="J263" s="3" t="s">
        <v>332</v>
      </c>
      <c r="K263" s="3">
        <f t="shared" ref="K263:K265" si="22">VLOOKUP($A263,Eighteen,9,)</f>
        <v>65800</v>
      </c>
      <c r="L263" s="3">
        <f t="shared" ref="L263:L265" si="23">VLOOKUP($A263,Eighteen,10,)</f>
        <v>65800</v>
      </c>
    </row>
    <row r="264" spans="1:12" x14ac:dyDescent="0.3">
      <c r="A264" t="s">
        <v>342</v>
      </c>
      <c r="B264" t="s">
        <v>344</v>
      </c>
      <c r="C264" t="s">
        <v>9</v>
      </c>
      <c r="D264" t="s">
        <v>11</v>
      </c>
      <c r="E264" s="3">
        <v>30900</v>
      </c>
      <c r="F264" s="3">
        <v>8000</v>
      </c>
      <c r="G264" s="3">
        <v>0</v>
      </c>
      <c r="H264" s="3">
        <v>1600</v>
      </c>
      <c r="I264" s="3">
        <v>40500</v>
      </c>
      <c r="J264" s="3" t="s">
        <v>332</v>
      </c>
      <c r="K264" s="3">
        <f t="shared" si="22"/>
        <v>39720</v>
      </c>
      <c r="L264" s="3">
        <f t="shared" si="23"/>
        <v>40000</v>
      </c>
    </row>
    <row r="265" spans="1:12" x14ac:dyDescent="0.3">
      <c r="A265" t="s">
        <v>292</v>
      </c>
      <c r="B265" t="s">
        <v>328</v>
      </c>
      <c r="C265" t="s">
        <v>9</v>
      </c>
      <c r="D265" t="s">
        <v>11</v>
      </c>
      <c r="E265" s="3">
        <v>116350</v>
      </c>
      <c r="F265" s="3">
        <v>30140</v>
      </c>
      <c r="G265" s="3">
        <v>0</v>
      </c>
      <c r="H265" s="3">
        <v>6040</v>
      </c>
      <c r="I265" s="3">
        <v>152530</v>
      </c>
      <c r="J265" s="3" t="s">
        <v>332</v>
      </c>
      <c r="K265" s="3">
        <f t="shared" si="22"/>
        <v>0</v>
      </c>
      <c r="L265" s="3">
        <f t="shared" si="23"/>
        <v>111050</v>
      </c>
    </row>
    <row r="266" spans="1:12" x14ac:dyDescent="0.3">
      <c r="A266" t="s">
        <v>338</v>
      </c>
      <c r="B266" t="s">
        <v>330</v>
      </c>
      <c r="C266" t="s">
        <v>34</v>
      </c>
      <c r="D266" t="s">
        <v>11</v>
      </c>
      <c r="E266" s="3">
        <v>107140</v>
      </c>
      <c r="F266" s="3">
        <v>24900</v>
      </c>
      <c r="G266" s="3">
        <v>0</v>
      </c>
      <c r="H266" s="3">
        <v>5930</v>
      </c>
      <c r="I266" s="3">
        <v>137970</v>
      </c>
      <c r="J266" s="3" t="s">
        <v>332</v>
      </c>
      <c r="K266" s="3"/>
      <c r="L266" s="3"/>
    </row>
    <row r="267" spans="1:12" x14ac:dyDescent="0.3">
      <c r="A267" t="s">
        <v>339</v>
      </c>
      <c r="B267" t="s">
        <v>330</v>
      </c>
      <c r="C267" t="s">
        <v>211</v>
      </c>
      <c r="D267" t="s">
        <v>36</v>
      </c>
      <c r="E267" s="3">
        <v>20000</v>
      </c>
      <c r="F267" s="3">
        <v>2250</v>
      </c>
      <c r="G267" s="3">
        <v>0</v>
      </c>
      <c r="H267" s="3">
        <v>1140</v>
      </c>
      <c r="I267" s="3">
        <v>23390</v>
      </c>
      <c r="J267" s="3" t="s">
        <v>332</v>
      </c>
      <c r="K267" s="3"/>
      <c r="L267" s="3"/>
    </row>
    <row r="268" spans="1:12" x14ac:dyDescent="0.3">
      <c r="A268" t="s">
        <v>335</v>
      </c>
      <c r="B268" t="s">
        <v>330</v>
      </c>
      <c r="C268" t="s">
        <v>34</v>
      </c>
      <c r="D268" t="s">
        <v>36</v>
      </c>
      <c r="E268" s="3">
        <v>15710</v>
      </c>
      <c r="F268" s="3">
        <v>3650</v>
      </c>
      <c r="G268" s="3">
        <v>0</v>
      </c>
      <c r="H268" s="3">
        <v>870</v>
      </c>
      <c r="I268" s="3">
        <v>20230</v>
      </c>
      <c r="J268" s="3" t="s">
        <v>332</v>
      </c>
      <c r="K268" s="3"/>
      <c r="L268" s="3"/>
    </row>
    <row r="269" spans="1:12" x14ac:dyDescent="0.3">
      <c r="A269" t="s">
        <v>337</v>
      </c>
      <c r="B269" t="s">
        <v>330</v>
      </c>
      <c r="C269" t="s">
        <v>34</v>
      </c>
      <c r="D269" t="s">
        <v>11</v>
      </c>
      <c r="E269" s="3">
        <v>6110</v>
      </c>
      <c r="F269" s="3">
        <v>1420</v>
      </c>
      <c r="G269" s="3">
        <v>0</v>
      </c>
      <c r="H269" s="3">
        <v>340</v>
      </c>
      <c r="I269" s="3">
        <v>7870</v>
      </c>
      <c r="J269" s="3" t="s">
        <v>332</v>
      </c>
      <c r="K269" s="3"/>
      <c r="L269" s="3"/>
    </row>
    <row r="272" spans="1:12" x14ac:dyDescent="0.3">
      <c r="G272" t="s">
        <v>7</v>
      </c>
      <c r="I272" s="92">
        <f>SUM(I2:I271)</f>
        <v>21002570</v>
      </c>
    </row>
    <row r="273" spans="7:9" x14ac:dyDescent="0.3">
      <c r="G273" t="s">
        <v>375</v>
      </c>
      <c r="I273" s="92">
        <v>21044230</v>
      </c>
    </row>
  </sheetData>
  <sheetProtection algorithmName="SHA-512" hashValue="8Fz2uSJlICd6rJ42zWLDpQ9mO6ZxrlKo0WpeSWUpIxl/fr/6QIxCgyv7yvpvVwxmsgOIzufa6cEBYAN8ZhpZrw==" saltValue="GuV2Ktklnn7hbo/H1yII9w==" spinCount="100000" sheet="1" objects="1" scenarios="1"/>
  <autoFilter ref="A1:L254" xr:uid="{F8651C6F-5B05-4024-8D55-FD74A49A6EDB}">
    <sortState xmlns:xlrd2="http://schemas.microsoft.com/office/spreadsheetml/2017/richdata2" ref="A2:L254">
      <sortCondition ref="C1:C254"/>
    </sortState>
  </autoFilter>
  <dataValidations count="1">
    <dataValidation type="list" allowBlank="1" showInputMessage="1" showErrorMessage="1" sqref="B263:B269 B7 B17 B24 B71 B251 B41 B53 B100 B103 B106 B109 B114 B121 B126 B129 B132 B139 B143 B147 B157 B168 B173 B177 B182 B185 B188 B193 B200 B203 B206 B209 B221 B224 B135" xr:uid="{62FE0CCA-F73D-4AB6-9653-DE25C7CBDC8E}">
      <formula1>Comment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905D0-573A-4CA0-B42D-09BF5C1E1854}">
  <dimension ref="A1:L284"/>
  <sheetViews>
    <sheetView workbookViewId="0">
      <pane xSplit="1" ySplit="1" topLeftCell="B2" activePane="bottomRight" state="frozen"/>
      <selection pane="topRight" activeCell="B1" sqref="B1"/>
      <selection pane="bottomLeft" activeCell="A2" sqref="A2"/>
      <selection pane="bottomRight" activeCell="K274" sqref="K274"/>
    </sheetView>
  </sheetViews>
  <sheetFormatPr defaultRowHeight="14.4" x14ac:dyDescent="0.3"/>
  <cols>
    <col min="1" max="1" width="37.6640625" customWidth="1"/>
    <col min="2" max="2" width="27.33203125" customWidth="1"/>
    <col min="5" max="7" width="11.33203125" style="3" bestFit="1" customWidth="1"/>
    <col min="8" max="8" width="10.33203125" style="3" bestFit="1" customWidth="1"/>
    <col min="9" max="10" width="12.88671875" style="3" bestFit="1" customWidth="1"/>
    <col min="11" max="11" width="10.109375" customWidth="1"/>
    <col min="12" max="12" width="10.21875" bestFit="1" customWidth="1"/>
  </cols>
  <sheetData>
    <row r="1" spans="1:12" ht="43.2" x14ac:dyDescent="0.3">
      <c r="A1" s="1" t="s">
        <v>0</v>
      </c>
      <c r="B1" s="1" t="s">
        <v>246</v>
      </c>
      <c r="C1" s="1" t="s">
        <v>1</v>
      </c>
      <c r="D1" s="1" t="s">
        <v>2</v>
      </c>
      <c r="E1" s="2" t="s">
        <v>3</v>
      </c>
      <c r="F1" s="2" t="s">
        <v>4</v>
      </c>
      <c r="G1" s="2" t="s">
        <v>5</v>
      </c>
      <c r="H1" s="2" t="s">
        <v>6</v>
      </c>
      <c r="I1" s="2" t="s">
        <v>324</v>
      </c>
      <c r="J1" s="2" t="s">
        <v>245</v>
      </c>
      <c r="K1" s="2" t="s">
        <v>407</v>
      </c>
      <c r="L1" s="2" t="s">
        <v>408</v>
      </c>
    </row>
    <row r="2" spans="1:12" x14ac:dyDescent="0.3">
      <c r="A2" t="s">
        <v>8</v>
      </c>
      <c r="C2" t="s">
        <v>9</v>
      </c>
      <c r="D2" t="s">
        <v>10</v>
      </c>
      <c r="E2" s="3">
        <v>35120</v>
      </c>
      <c r="F2" s="3">
        <v>9150</v>
      </c>
      <c r="G2" s="3">
        <v>0</v>
      </c>
      <c r="H2" s="3">
        <v>1540</v>
      </c>
      <c r="I2" s="3">
        <v>45810</v>
      </c>
      <c r="J2" s="3" t="s">
        <v>332</v>
      </c>
      <c r="K2" s="3">
        <f t="shared" ref="K2:K39" si="0">VLOOKUP($A2,Nineteen,9,)</f>
        <v>44700</v>
      </c>
      <c r="L2" s="3">
        <f t="shared" ref="L2:L39" si="1">VLOOKUP($A2,Nineteen,10,)</f>
        <v>44700</v>
      </c>
    </row>
    <row r="3" spans="1:12" x14ac:dyDescent="0.3">
      <c r="A3" t="s">
        <v>287</v>
      </c>
      <c r="C3" t="s">
        <v>9</v>
      </c>
      <c r="D3" t="s">
        <v>11</v>
      </c>
      <c r="E3" s="3">
        <v>81740</v>
      </c>
      <c r="F3" s="3">
        <v>21310</v>
      </c>
      <c r="G3" s="3">
        <v>0</v>
      </c>
      <c r="H3" s="3">
        <v>3580</v>
      </c>
      <c r="I3" s="3">
        <v>106630</v>
      </c>
      <c r="J3" s="3" t="s">
        <v>332</v>
      </c>
      <c r="K3" s="3">
        <f t="shared" si="0"/>
        <v>104040</v>
      </c>
      <c r="L3" s="3">
        <f t="shared" si="1"/>
        <v>104040</v>
      </c>
    </row>
    <row r="4" spans="1:12" x14ac:dyDescent="0.3">
      <c r="A4" t="s">
        <v>12</v>
      </c>
      <c r="C4" t="s">
        <v>9</v>
      </c>
      <c r="D4" t="s">
        <v>400</v>
      </c>
      <c r="E4" s="3">
        <v>31370</v>
      </c>
      <c r="F4" s="3">
        <v>8180</v>
      </c>
      <c r="G4" s="3">
        <v>0</v>
      </c>
      <c r="H4" s="3">
        <v>1380</v>
      </c>
      <c r="I4" s="3">
        <v>40930</v>
      </c>
      <c r="J4" s="3" t="s">
        <v>332</v>
      </c>
      <c r="K4" s="3">
        <f t="shared" si="0"/>
        <v>39930</v>
      </c>
      <c r="L4" s="3">
        <f t="shared" si="1"/>
        <v>42967</v>
      </c>
    </row>
    <row r="5" spans="1:12" x14ac:dyDescent="0.3">
      <c r="A5" t="s">
        <v>14</v>
      </c>
      <c r="C5" t="s">
        <v>9</v>
      </c>
      <c r="D5" t="s">
        <v>11</v>
      </c>
      <c r="E5" s="3">
        <v>28400</v>
      </c>
      <c r="F5" s="3">
        <v>7400</v>
      </c>
      <c r="G5" s="3">
        <v>0</v>
      </c>
      <c r="H5" s="3">
        <v>1240</v>
      </c>
      <c r="I5" s="3">
        <v>37040</v>
      </c>
      <c r="J5" s="3" t="s">
        <v>332</v>
      </c>
      <c r="K5" s="3">
        <f t="shared" si="0"/>
        <v>36140</v>
      </c>
      <c r="L5" s="3">
        <f t="shared" si="1"/>
        <v>36140</v>
      </c>
    </row>
    <row r="6" spans="1:12" x14ac:dyDescent="0.3">
      <c r="A6" t="s">
        <v>15</v>
      </c>
      <c r="C6" t="s">
        <v>9</v>
      </c>
      <c r="D6" t="s">
        <v>11</v>
      </c>
      <c r="E6" s="3">
        <v>36480</v>
      </c>
      <c r="F6" s="3">
        <v>9510</v>
      </c>
      <c r="G6" s="3">
        <v>0</v>
      </c>
      <c r="H6" s="3">
        <v>1600</v>
      </c>
      <c r="I6" s="3">
        <v>47590</v>
      </c>
      <c r="J6" s="3" t="s">
        <v>332</v>
      </c>
      <c r="K6" s="3">
        <f t="shared" si="0"/>
        <v>46000</v>
      </c>
      <c r="L6" s="3">
        <f t="shared" si="1"/>
        <v>46000</v>
      </c>
    </row>
    <row r="7" spans="1:12" x14ac:dyDescent="0.3">
      <c r="A7" t="s">
        <v>405</v>
      </c>
      <c r="B7" t="s">
        <v>344</v>
      </c>
      <c r="C7" t="s">
        <v>9</v>
      </c>
      <c r="D7" t="s">
        <v>11</v>
      </c>
      <c r="F7" s="3">
        <v>19900</v>
      </c>
      <c r="G7" s="3">
        <v>0</v>
      </c>
      <c r="H7" s="3">
        <v>3350</v>
      </c>
      <c r="J7" s="3" t="s">
        <v>332</v>
      </c>
      <c r="K7" s="3">
        <f t="shared" si="0"/>
        <v>0</v>
      </c>
      <c r="L7" s="3">
        <f t="shared" si="1"/>
        <v>89000</v>
      </c>
    </row>
    <row r="8" spans="1:12" x14ac:dyDescent="0.3">
      <c r="A8" t="s">
        <v>16</v>
      </c>
      <c r="C8" t="s">
        <v>9</v>
      </c>
      <c r="D8" t="s">
        <v>11</v>
      </c>
      <c r="E8" s="3">
        <v>52270</v>
      </c>
      <c r="F8" s="3">
        <v>13620</v>
      </c>
      <c r="G8" s="3">
        <v>0</v>
      </c>
      <c r="H8" s="3">
        <v>2290</v>
      </c>
      <c r="I8" s="3">
        <v>68180</v>
      </c>
      <c r="J8" s="3" t="s">
        <v>332</v>
      </c>
      <c r="K8" s="3">
        <f t="shared" si="0"/>
        <v>66530</v>
      </c>
      <c r="L8" s="3">
        <f t="shared" si="1"/>
        <v>66530</v>
      </c>
    </row>
    <row r="9" spans="1:12" x14ac:dyDescent="0.3">
      <c r="A9" t="s">
        <v>17</v>
      </c>
      <c r="C9" t="s">
        <v>9</v>
      </c>
      <c r="D9" t="s">
        <v>11</v>
      </c>
      <c r="E9" s="3">
        <v>52660</v>
      </c>
      <c r="F9" s="3">
        <v>13730</v>
      </c>
      <c r="G9" s="3">
        <v>0</v>
      </c>
      <c r="H9" s="3">
        <v>2310</v>
      </c>
      <c r="I9" s="3">
        <v>68700</v>
      </c>
      <c r="J9" s="3" t="s">
        <v>332</v>
      </c>
      <c r="K9" s="3">
        <f t="shared" si="0"/>
        <v>67030</v>
      </c>
      <c r="L9" s="3">
        <f t="shared" si="1"/>
        <v>67030</v>
      </c>
    </row>
    <row r="10" spans="1:12" x14ac:dyDescent="0.3">
      <c r="A10" t="s">
        <v>18</v>
      </c>
      <c r="C10" t="s">
        <v>9</v>
      </c>
      <c r="D10" t="s">
        <v>11</v>
      </c>
      <c r="E10" s="3">
        <v>8920</v>
      </c>
      <c r="F10" s="3">
        <v>2320</v>
      </c>
      <c r="G10" s="3">
        <v>0</v>
      </c>
      <c r="H10" s="3">
        <v>390</v>
      </c>
      <c r="I10" s="3">
        <v>11630</v>
      </c>
      <c r="J10" s="3" t="s">
        <v>332</v>
      </c>
      <c r="K10" s="3">
        <f t="shared" si="0"/>
        <v>11350</v>
      </c>
      <c r="L10" s="3">
        <f t="shared" si="1"/>
        <v>11350</v>
      </c>
    </row>
    <row r="11" spans="1:12" x14ac:dyDescent="0.3">
      <c r="A11" t="s">
        <v>19</v>
      </c>
      <c r="C11" t="s">
        <v>9</v>
      </c>
      <c r="D11" t="s">
        <v>10</v>
      </c>
      <c r="E11" s="3">
        <v>10860</v>
      </c>
      <c r="F11" s="3">
        <v>2830</v>
      </c>
      <c r="G11" s="3">
        <v>0</v>
      </c>
      <c r="H11" s="3">
        <v>480</v>
      </c>
      <c r="I11" s="3">
        <v>14170</v>
      </c>
      <c r="J11" s="3" t="s">
        <v>332</v>
      </c>
      <c r="K11" s="3">
        <f t="shared" si="0"/>
        <v>13820</v>
      </c>
      <c r="L11" s="3">
        <f t="shared" si="1"/>
        <v>13820</v>
      </c>
    </row>
    <row r="12" spans="1:12" x14ac:dyDescent="0.3">
      <c r="A12" t="s">
        <v>20</v>
      </c>
      <c r="C12" t="s">
        <v>9</v>
      </c>
      <c r="D12" t="s">
        <v>11</v>
      </c>
      <c r="E12" s="3">
        <v>3190</v>
      </c>
      <c r="F12" s="3">
        <v>830</v>
      </c>
      <c r="G12" s="3">
        <v>0</v>
      </c>
      <c r="H12" s="3">
        <v>140</v>
      </c>
      <c r="I12" s="3">
        <v>4160</v>
      </c>
      <c r="J12" s="3" t="s">
        <v>332</v>
      </c>
      <c r="K12" s="3">
        <f t="shared" si="0"/>
        <v>4060</v>
      </c>
      <c r="L12" s="3">
        <f t="shared" si="1"/>
        <v>4060</v>
      </c>
    </row>
    <row r="13" spans="1:12" x14ac:dyDescent="0.3">
      <c r="A13" t="s">
        <v>54</v>
      </c>
      <c r="C13" t="s">
        <v>9</v>
      </c>
      <c r="D13" t="s">
        <v>11</v>
      </c>
      <c r="E13" s="3">
        <v>41310</v>
      </c>
      <c r="F13" s="3">
        <v>10770</v>
      </c>
      <c r="G13" s="3">
        <v>0</v>
      </c>
      <c r="H13" s="3">
        <v>1810</v>
      </c>
      <c r="I13" s="3">
        <v>53890</v>
      </c>
      <c r="J13" s="3" t="s">
        <v>332</v>
      </c>
      <c r="K13" s="3">
        <f t="shared" si="0"/>
        <v>53210</v>
      </c>
      <c r="L13" s="3">
        <f t="shared" si="1"/>
        <v>53210</v>
      </c>
    </row>
    <row r="14" spans="1:12" x14ac:dyDescent="0.3">
      <c r="A14" t="s">
        <v>21</v>
      </c>
      <c r="C14" t="s">
        <v>9</v>
      </c>
      <c r="D14" t="s">
        <v>11</v>
      </c>
      <c r="E14" s="3">
        <v>75300</v>
      </c>
      <c r="F14" s="3">
        <v>19630</v>
      </c>
      <c r="G14" s="3">
        <v>0</v>
      </c>
      <c r="H14" s="3">
        <v>3300</v>
      </c>
      <c r="I14" s="3">
        <v>98230</v>
      </c>
      <c r="J14" s="3" t="s">
        <v>332</v>
      </c>
      <c r="K14" s="3">
        <f t="shared" si="0"/>
        <v>95850</v>
      </c>
      <c r="L14" s="3">
        <f t="shared" si="1"/>
        <v>95850</v>
      </c>
    </row>
    <row r="15" spans="1:12" x14ac:dyDescent="0.3">
      <c r="A15" t="s">
        <v>22</v>
      </c>
      <c r="C15" t="s">
        <v>9</v>
      </c>
      <c r="D15" t="s">
        <v>11</v>
      </c>
      <c r="E15" s="3">
        <v>18390</v>
      </c>
      <c r="F15" s="3">
        <v>4790</v>
      </c>
      <c r="G15" s="3">
        <v>0</v>
      </c>
      <c r="H15" s="3">
        <v>810</v>
      </c>
      <c r="I15" s="3">
        <v>23990</v>
      </c>
      <c r="J15" s="3" t="s">
        <v>332</v>
      </c>
      <c r="K15" s="3">
        <f t="shared" si="0"/>
        <v>23400</v>
      </c>
      <c r="L15" s="3">
        <f t="shared" si="1"/>
        <v>23400</v>
      </c>
    </row>
    <row r="16" spans="1:12" x14ac:dyDescent="0.3">
      <c r="A16" t="s">
        <v>23</v>
      </c>
      <c r="C16" t="s">
        <v>9</v>
      </c>
      <c r="D16" t="s">
        <v>400</v>
      </c>
      <c r="E16" s="3">
        <v>70000</v>
      </c>
      <c r="F16" s="3">
        <v>18250</v>
      </c>
      <c r="G16" s="3">
        <v>0</v>
      </c>
      <c r="H16" s="3">
        <v>3070</v>
      </c>
      <c r="I16" s="3">
        <v>91320</v>
      </c>
      <c r="J16" s="3" t="s">
        <v>332</v>
      </c>
      <c r="K16" s="3">
        <f t="shared" si="0"/>
        <v>89100</v>
      </c>
      <c r="L16" s="3">
        <f t="shared" si="1"/>
        <v>95896</v>
      </c>
    </row>
    <row r="17" spans="1:12" x14ac:dyDescent="0.3">
      <c r="A17" t="s">
        <v>24</v>
      </c>
      <c r="C17" t="s">
        <v>9</v>
      </c>
      <c r="D17" t="s">
        <v>11</v>
      </c>
      <c r="E17" s="3">
        <v>21610</v>
      </c>
      <c r="F17" s="3">
        <v>5630</v>
      </c>
      <c r="G17" s="3">
        <v>0</v>
      </c>
      <c r="H17" s="3">
        <v>950</v>
      </c>
      <c r="I17" s="3">
        <v>28190</v>
      </c>
      <c r="J17" s="3" t="s">
        <v>332</v>
      </c>
      <c r="K17" s="3">
        <f t="shared" si="0"/>
        <v>27510</v>
      </c>
      <c r="L17" s="3">
        <f t="shared" si="1"/>
        <v>27270</v>
      </c>
    </row>
    <row r="18" spans="1:12" x14ac:dyDescent="0.3">
      <c r="A18" t="s">
        <v>404</v>
      </c>
      <c r="C18" t="s">
        <v>9</v>
      </c>
      <c r="D18" t="s">
        <v>11</v>
      </c>
      <c r="E18" s="3">
        <v>39310</v>
      </c>
      <c r="F18" s="3">
        <v>10250</v>
      </c>
      <c r="G18" s="3">
        <v>0</v>
      </c>
      <c r="H18" s="3">
        <v>1720</v>
      </c>
      <c r="I18" s="3">
        <v>51280</v>
      </c>
      <c r="J18" s="3" t="s">
        <v>332</v>
      </c>
      <c r="K18" s="3">
        <f t="shared" si="0"/>
        <v>0</v>
      </c>
      <c r="L18" s="3">
        <f t="shared" si="1"/>
        <v>50000</v>
      </c>
    </row>
    <row r="19" spans="1:12" x14ac:dyDescent="0.3">
      <c r="A19" t="s">
        <v>25</v>
      </c>
      <c r="C19" t="s">
        <v>9</v>
      </c>
      <c r="D19" t="s">
        <v>11</v>
      </c>
      <c r="E19" s="3">
        <v>887590</v>
      </c>
      <c r="F19" s="3">
        <v>231350</v>
      </c>
      <c r="G19" s="3">
        <v>0</v>
      </c>
      <c r="H19" s="3">
        <v>38910</v>
      </c>
      <c r="I19" s="3">
        <v>1157850</v>
      </c>
      <c r="J19" s="3" t="s">
        <v>332</v>
      </c>
      <c r="K19" s="3">
        <f t="shared" si="0"/>
        <v>1129720</v>
      </c>
      <c r="L19" s="3">
        <f t="shared" si="1"/>
        <v>1129720</v>
      </c>
    </row>
    <row r="20" spans="1:12" x14ac:dyDescent="0.3">
      <c r="A20" t="s">
        <v>26</v>
      </c>
      <c r="C20" t="s">
        <v>9</v>
      </c>
      <c r="D20" t="s">
        <v>400</v>
      </c>
      <c r="E20" s="3">
        <v>18050</v>
      </c>
      <c r="F20" s="3">
        <v>4700</v>
      </c>
      <c r="G20" s="3">
        <v>0</v>
      </c>
      <c r="H20" s="3">
        <v>790</v>
      </c>
      <c r="I20" s="3">
        <v>23540</v>
      </c>
      <c r="J20" s="3" t="s">
        <v>332</v>
      </c>
      <c r="K20" s="3">
        <f t="shared" si="0"/>
        <v>22970</v>
      </c>
      <c r="L20" s="3">
        <f t="shared" si="1"/>
        <v>22970</v>
      </c>
    </row>
    <row r="21" spans="1:12" x14ac:dyDescent="0.3">
      <c r="A21" t="s">
        <v>27</v>
      </c>
      <c r="C21" t="s">
        <v>9</v>
      </c>
      <c r="D21" t="s">
        <v>11</v>
      </c>
      <c r="E21" s="3">
        <v>57380</v>
      </c>
      <c r="F21" s="3">
        <v>14960</v>
      </c>
      <c r="G21" s="3">
        <v>0</v>
      </c>
      <c r="H21" s="3">
        <v>2520</v>
      </c>
      <c r="I21" s="3">
        <v>74860</v>
      </c>
      <c r="J21" s="3" t="s">
        <v>332</v>
      </c>
      <c r="K21" s="3">
        <f t="shared" si="0"/>
        <v>73030</v>
      </c>
      <c r="L21" s="3">
        <f t="shared" si="1"/>
        <v>73030</v>
      </c>
    </row>
    <row r="22" spans="1:12" x14ac:dyDescent="0.3">
      <c r="A22" t="s">
        <v>28</v>
      </c>
      <c r="C22" t="s">
        <v>9</v>
      </c>
      <c r="D22" t="s">
        <v>400</v>
      </c>
      <c r="E22" s="3">
        <v>82690</v>
      </c>
      <c r="F22" s="3">
        <v>21550</v>
      </c>
      <c r="G22" s="3">
        <v>0</v>
      </c>
      <c r="H22" s="3">
        <v>3620</v>
      </c>
      <c r="I22" s="3">
        <v>107860</v>
      </c>
      <c r="J22" s="3" t="s">
        <v>332</v>
      </c>
      <c r="K22" s="3">
        <f t="shared" si="0"/>
        <v>105250</v>
      </c>
      <c r="L22" s="3">
        <f t="shared" si="1"/>
        <v>113278</v>
      </c>
    </row>
    <row r="23" spans="1:12" x14ac:dyDescent="0.3">
      <c r="A23" t="s">
        <v>29</v>
      </c>
      <c r="C23" t="s">
        <v>9</v>
      </c>
      <c r="D23" t="s">
        <v>11</v>
      </c>
      <c r="E23" s="3">
        <v>20190</v>
      </c>
      <c r="F23" s="3">
        <v>5260</v>
      </c>
      <c r="G23" s="3">
        <v>0</v>
      </c>
      <c r="H23" s="3">
        <v>890</v>
      </c>
      <c r="I23" s="3">
        <v>26340</v>
      </c>
      <c r="J23" s="3" t="s">
        <v>332</v>
      </c>
      <c r="K23" s="3">
        <f t="shared" si="0"/>
        <v>25700</v>
      </c>
      <c r="L23" s="3">
        <f t="shared" si="1"/>
        <v>25700</v>
      </c>
    </row>
    <row r="24" spans="1:12" x14ac:dyDescent="0.3">
      <c r="A24" t="s">
        <v>30</v>
      </c>
      <c r="C24" t="s">
        <v>9</v>
      </c>
      <c r="D24" t="s">
        <v>11</v>
      </c>
      <c r="E24" s="3">
        <v>50050</v>
      </c>
      <c r="F24" s="3">
        <v>13050</v>
      </c>
      <c r="G24" s="3">
        <v>0</v>
      </c>
      <c r="H24" s="3">
        <v>2190</v>
      </c>
      <c r="I24" s="3">
        <v>65290</v>
      </c>
      <c r="J24" s="3" t="s">
        <v>332</v>
      </c>
      <c r="K24" s="3">
        <f t="shared" si="0"/>
        <v>63700</v>
      </c>
      <c r="L24" s="3">
        <f t="shared" si="1"/>
        <v>63700</v>
      </c>
    </row>
    <row r="25" spans="1:12" x14ac:dyDescent="0.3">
      <c r="A25" t="s">
        <v>292</v>
      </c>
      <c r="B25" t="s">
        <v>410</v>
      </c>
      <c r="C25" t="s">
        <v>9</v>
      </c>
      <c r="D25" t="s">
        <v>11</v>
      </c>
      <c r="F25" s="3">
        <v>80800</v>
      </c>
      <c r="G25" s="3">
        <v>0</v>
      </c>
      <c r="H25" s="3">
        <v>13590</v>
      </c>
      <c r="J25" s="3" t="s">
        <v>332</v>
      </c>
      <c r="K25" s="3">
        <f t="shared" si="0"/>
        <v>0</v>
      </c>
      <c r="L25" s="3">
        <f t="shared" si="1"/>
        <v>155165</v>
      </c>
    </row>
    <row r="26" spans="1:12" x14ac:dyDescent="0.3">
      <c r="A26" t="s">
        <v>31</v>
      </c>
      <c r="C26" t="s">
        <v>9</v>
      </c>
      <c r="D26" t="s">
        <v>10</v>
      </c>
      <c r="E26" s="3">
        <v>18250</v>
      </c>
      <c r="F26" s="3">
        <v>4760</v>
      </c>
      <c r="G26" s="3">
        <v>0</v>
      </c>
      <c r="H26" s="3">
        <v>800</v>
      </c>
      <c r="I26" s="3">
        <v>23810</v>
      </c>
      <c r="J26" s="3" t="s">
        <v>332</v>
      </c>
      <c r="K26" s="3">
        <f t="shared" si="0"/>
        <v>23230</v>
      </c>
      <c r="L26" s="3">
        <f t="shared" si="1"/>
        <v>23230</v>
      </c>
    </row>
    <row r="27" spans="1:12" x14ac:dyDescent="0.3">
      <c r="A27" t="s">
        <v>32</v>
      </c>
      <c r="C27" t="s">
        <v>9</v>
      </c>
      <c r="D27" t="s">
        <v>11</v>
      </c>
      <c r="E27" s="3">
        <v>142710</v>
      </c>
      <c r="F27" s="3">
        <v>37200</v>
      </c>
      <c r="G27" s="3">
        <v>0</v>
      </c>
      <c r="H27" s="3">
        <v>6260</v>
      </c>
      <c r="I27" s="3">
        <v>186170</v>
      </c>
      <c r="J27" s="3" t="s">
        <v>332</v>
      </c>
      <c r="K27" s="3">
        <f t="shared" si="0"/>
        <v>181630</v>
      </c>
      <c r="L27" s="3">
        <f t="shared" si="1"/>
        <v>181630</v>
      </c>
    </row>
    <row r="28" spans="1:12" x14ac:dyDescent="0.3">
      <c r="A28" t="s">
        <v>33</v>
      </c>
      <c r="C28" t="s">
        <v>34</v>
      </c>
      <c r="D28" t="s">
        <v>11</v>
      </c>
      <c r="E28" s="3">
        <v>6590</v>
      </c>
      <c r="F28" s="3">
        <v>1520</v>
      </c>
      <c r="G28" s="3">
        <v>0</v>
      </c>
      <c r="H28" s="3">
        <v>340</v>
      </c>
      <c r="I28" s="3">
        <v>8450</v>
      </c>
      <c r="J28" s="3" t="s">
        <v>332</v>
      </c>
      <c r="K28" s="3">
        <f t="shared" si="0"/>
        <v>8240</v>
      </c>
      <c r="L28" s="3">
        <f t="shared" si="1"/>
        <v>8240</v>
      </c>
    </row>
    <row r="29" spans="1:12" x14ac:dyDescent="0.3">
      <c r="A29" t="s">
        <v>35</v>
      </c>
      <c r="C29" t="s">
        <v>34</v>
      </c>
      <c r="D29" t="s">
        <v>36</v>
      </c>
      <c r="E29" s="3">
        <v>10060</v>
      </c>
      <c r="F29" s="3">
        <v>2320</v>
      </c>
      <c r="G29" s="3">
        <v>0</v>
      </c>
      <c r="H29" s="3">
        <v>510</v>
      </c>
      <c r="I29" s="3">
        <v>12890</v>
      </c>
      <c r="J29" s="3" t="s">
        <v>332</v>
      </c>
      <c r="K29" s="3">
        <f t="shared" si="0"/>
        <v>12580</v>
      </c>
      <c r="L29" s="3">
        <f t="shared" si="1"/>
        <v>24868</v>
      </c>
    </row>
    <row r="30" spans="1:12" x14ac:dyDescent="0.3">
      <c r="A30" t="s">
        <v>37</v>
      </c>
      <c r="C30" t="s">
        <v>34</v>
      </c>
      <c r="D30" t="s">
        <v>10</v>
      </c>
      <c r="E30" s="3">
        <v>9050</v>
      </c>
      <c r="F30" s="3">
        <v>2080</v>
      </c>
      <c r="G30" s="3">
        <v>0</v>
      </c>
      <c r="H30" s="3">
        <v>460</v>
      </c>
      <c r="I30" s="3">
        <v>11590</v>
      </c>
      <c r="J30" s="3" t="s">
        <v>332</v>
      </c>
      <c r="K30" s="3">
        <f t="shared" si="0"/>
        <v>11320</v>
      </c>
      <c r="L30" s="3">
        <f t="shared" si="1"/>
        <v>11320</v>
      </c>
    </row>
    <row r="31" spans="1:12" x14ac:dyDescent="0.3">
      <c r="A31" t="s">
        <v>38</v>
      </c>
      <c r="C31" t="s">
        <v>34</v>
      </c>
      <c r="D31" t="s">
        <v>10</v>
      </c>
      <c r="E31" s="3">
        <v>26340</v>
      </c>
      <c r="F31" s="3">
        <v>6060</v>
      </c>
      <c r="G31" s="3">
        <v>0</v>
      </c>
      <c r="H31" s="3">
        <v>1340</v>
      </c>
      <c r="I31" s="3">
        <v>33740</v>
      </c>
      <c r="J31" s="3" t="s">
        <v>332</v>
      </c>
      <c r="K31" s="3">
        <f t="shared" si="0"/>
        <v>32930</v>
      </c>
      <c r="L31" s="3">
        <f t="shared" si="1"/>
        <v>32930</v>
      </c>
    </row>
    <row r="32" spans="1:12" x14ac:dyDescent="0.3">
      <c r="A32" t="s">
        <v>39</v>
      </c>
      <c r="C32" t="s">
        <v>34</v>
      </c>
      <c r="D32" t="s">
        <v>36</v>
      </c>
      <c r="E32" s="3">
        <v>13200</v>
      </c>
      <c r="F32" s="3">
        <v>3040</v>
      </c>
      <c r="G32" s="3">
        <v>0</v>
      </c>
      <c r="H32" s="3">
        <v>670</v>
      </c>
      <c r="I32" s="3">
        <v>16910</v>
      </c>
      <c r="J32" s="3" t="s">
        <v>332</v>
      </c>
      <c r="K32" s="3">
        <f t="shared" si="0"/>
        <v>16510</v>
      </c>
      <c r="L32" s="3">
        <f t="shared" si="1"/>
        <v>16510</v>
      </c>
    </row>
    <row r="33" spans="1:12" x14ac:dyDescent="0.3">
      <c r="A33" t="s">
        <v>40</v>
      </c>
      <c r="C33" t="s">
        <v>34</v>
      </c>
      <c r="D33" t="s">
        <v>11</v>
      </c>
      <c r="E33" s="3">
        <v>8760</v>
      </c>
      <c r="F33" s="3">
        <v>2020</v>
      </c>
      <c r="G33" s="3">
        <v>0</v>
      </c>
      <c r="H33" s="3">
        <v>450</v>
      </c>
      <c r="I33" s="3">
        <v>11230</v>
      </c>
      <c r="J33" s="3" t="s">
        <v>332</v>
      </c>
      <c r="K33" s="3">
        <f t="shared" si="0"/>
        <v>10950</v>
      </c>
      <c r="L33" s="3">
        <f t="shared" si="1"/>
        <v>10950</v>
      </c>
    </row>
    <row r="34" spans="1:12" x14ac:dyDescent="0.3">
      <c r="A34" t="s">
        <v>288</v>
      </c>
      <c r="C34" t="s">
        <v>34</v>
      </c>
      <c r="D34" t="s">
        <v>36</v>
      </c>
      <c r="E34" s="3">
        <v>10450</v>
      </c>
      <c r="F34" s="3">
        <v>2410</v>
      </c>
      <c r="G34" s="3">
        <v>0</v>
      </c>
      <c r="H34" s="3">
        <v>530</v>
      </c>
      <c r="I34" s="3">
        <v>13390</v>
      </c>
      <c r="J34" s="3" t="s">
        <v>332</v>
      </c>
      <c r="K34" s="3">
        <f t="shared" si="0"/>
        <v>13070</v>
      </c>
      <c r="L34" s="3">
        <f t="shared" si="1"/>
        <v>12563</v>
      </c>
    </row>
    <row r="35" spans="1:12" x14ac:dyDescent="0.3">
      <c r="A35" t="s">
        <v>41</v>
      </c>
      <c r="C35" t="s">
        <v>34</v>
      </c>
      <c r="D35" t="s">
        <v>10</v>
      </c>
      <c r="E35" s="3">
        <v>9950</v>
      </c>
      <c r="F35" s="3">
        <v>2290</v>
      </c>
      <c r="G35" s="3">
        <v>0</v>
      </c>
      <c r="H35" s="3">
        <v>510</v>
      </c>
      <c r="I35" s="3">
        <v>12750</v>
      </c>
      <c r="J35" s="3" t="s">
        <v>332</v>
      </c>
      <c r="K35" s="3">
        <f t="shared" si="0"/>
        <v>10630</v>
      </c>
      <c r="L35" s="3">
        <f t="shared" si="1"/>
        <v>12280</v>
      </c>
    </row>
    <row r="36" spans="1:12" x14ac:dyDescent="0.3">
      <c r="A36" t="s">
        <v>42</v>
      </c>
      <c r="C36" t="s">
        <v>34</v>
      </c>
      <c r="D36" t="s">
        <v>11</v>
      </c>
      <c r="E36" s="3">
        <v>36630</v>
      </c>
      <c r="F36" s="3">
        <v>8430</v>
      </c>
      <c r="G36" s="3">
        <v>0</v>
      </c>
      <c r="H36" s="3">
        <v>1870</v>
      </c>
      <c r="I36" s="3">
        <v>46930</v>
      </c>
      <c r="J36" s="3" t="s">
        <v>332</v>
      </c>
      <c r="K36" s="3">
        <f t="shared" si="0"/>
        <v>45800</v>
      </c>
      <c r="L36" s="3">
        <f t="shared" si="1"/>
        <v>45800</v>
      </c>
    </row>
    <row r="37" spans="1:12" x14ac:dyDescent="0.3">
      <c r="A37" t="s">
        <v>43</v>
      </c>
      <c r="C37" t="s">
        <v>34</v>
      </c>
      <c r="D37" t="s">
        <v>11</v>
      </c>
      <c r="E37" s="3">
        <v>19130</v>
      </c>
      <c r="F37" s="3">
        <v>4400</v>
      </c>
      <c r="G37" s="3">
        <v>0</v>
      </c>
      <c r="H37" s="3">
        <v>980</v>
      </c>
      <c r="I37" s="3">
        <v>24510</v>
      </c>
      <c r="J37" s="3" t="s">
        <v>332</v>
      </c>
      <c r="K37" s="3">
        <f t="shared" si="0"/>
        <v>23920</v>
      </c>
      <c r="L37" s="3">
        <f t="shared" si="1"/>
        <v>23920</v>
      </c>
    </row>
    <row r="38" spans="1:12" x14ac:dyDescent="0.3">
      <c r="A38" t="s">
        <v>44</v>
      </c>
      <c r="C38" t="s">
        <v>34</v>
      </c>
      <c r="D38" t="s">
        <v>36</v>
      </c>
      <c r="E38" s="3">
        <v>13120</v>
      </c>
      <c r="F38" s="3">
        <v>3020</v>
      </c>
      <c r="G38" s="3">
        <v>0</v>
      </c>
      <c r="H38" s="3">
        <v>670</v>
      </c>
      <c r="I38" s="3">
        <v>16810</v>
      </c>
      <c r="J38" s="3" t="s">
        <v>332</v>
      </c>
      <c r="K38" s="3">
        <f t="shared" si="0"/>
        <v>16410</v>
      </c>
      <c r="L38" s="3">
        <f t="shared" si="1"/>
        <v>17910</v>
      </c>
    </row>
    <row r="39" spans="1:12" x14ac:dyDescent="0.3">
      <c r="A39" t="s">
        <v>45</v>
      </c>
      <c r="C39" t="s">
        <v>34</v>
      </c>
      <c r="D39" t="s">
        <v>10</v>
      </c>
      <c r="E39" s="3">
        <v>29790</v>
      </c>
      <c r="F39" s="3">
        <v>6860</v>
      </c>
      <c r="G39" s="3">
        <v>0</v>
      </c>
      <c r="H39" s="3">
        <v>1520</v>
      </c>
      <c r="I39" s="3">
        <v>38170</v>
      </c>
      <c r="J39" s="3" t="s">
        <v>332</v>
      </c>
      <c r="K39" s="3">
        <f t="shared" si="0"/>
        <v>34570</v>
      </c>
      <c r="L39" s="3">
        <f t="shared" si="1"/>
        <v>37245</v>
      </c>
    </row>
    <row r="40" spans="1:12" x14ac:dyDescent="0.3">
      <c r="A40" t="s">
        <v>413</v>
      </c>
      <c r="B40" t="s">
        <v>330</v>
      </c>
      <c r="C40" t="s">
        <v>34</v>
      </c>
      <c r="D40" t="s">
        <v>10</v>
      </c>
      <c r="G40" s="3">
        <v>0</v>
      </c>
      <c r="J40" s="3" t="s">
        <v>332</v>
      </c>
      <c r="K40" s="3"/>
      <c r="L40" s="3"/>
    </row>
    <row r="41" spans="1:12" x14ac:dyDescent="0.3">
      <c r="A41" t="s">
        <v>48</v>
      </c>
      <c r="C41" t="s">
        <v>34</v>
      </c>
      <c r="D41" t="s">
        <v>11</v>
      </c>
      <c r="E41" s="3">
        <v>110350</v>
      </c>
      <c r="F41" s="3">
        <v>25410</v>
      </c>
      <c r="G41" s="3">
        <v>0</v>
      </c>
      <c r="H41" s="3">
        <v>5630</v>
      </c>
      <c r="I41" s="3">
        <v>141390</v>
      </c>
      <c r="J41" s="3" t="s">
        <v>332</v>
      </c>
      <c r="K41" s="3">
        <f t="shared" ref="K41:K59" si="2">VLOOKUP($A41,Nineteen,9,)</f>
        <v>137970</v>
      </c>
      <c r="L41" s="3">
        <f t="shared" ref="L41:L59" si="3">VLOOKUP($A41,Nineteen,10,)</f>
        <v>137970</v>
      </c>
    </row>
    <row r="42" spans="1:12" x14ac:dyDescent="0.3">
      <c r="A42" t="s">
        <v>49</v>
      </c>
      <c r="C42" t="s">
        <v>34</v>
      </c>
      <c r="D42" t="s">
        <v>36</v>
      </c>
      <c r="E42" s="3">
        <v>62510</v>
      </c>
      <c r="F42" s="3">
        <v>14390</v>
      </c>
      <c r="G42" s="3">
        <v>0</v>
      </c>
      <c r="H42" s="3">
        <v>3190</v>
      </c>
      <c r="I42" s="3">
        <v>80090</v>
      </c>
      <c r="J42" s="3" t="s">
        <v>332</v>
      </c>
      <c r="K42" s="3">
        <f t="shared" si="2"/>
        <v>78160</v>
      </c>
      <c r="L42" s="3">
        <f t="shared" si="3"/>
        <v>90660</v>
      </c>
    </row>
    <row r="43" spans="1:12" x14ac:dyDescent="0.3">
      <c r="A43" t="s">
        <v>402</v>
      </c>
      <c r="B43" t="s">
        <v>328</v>
      </c>
      <c r="C43" t="s">
        <v>34</v>
      </c>
      <c r="D43" t="s">
        <v>36</v>
      </c>
      <c r="F43" s="3">
        <v>3730</v>
      </c>
      <c r="G43" s="3">
        <v>0</v>
      </c>
      <c r="H43" s="3">
        <v>820</v>
      </c>
      <c r="J43" s="3" t="s">
        <v>332</v>
      </c>
      <c r="K43" s="3">
        <f t="shared" si="2"/>
        <v>0</v>
      </c>
      <c r="L43" s="3">
        <f t="shared" si="3"/>
        <v>23370</v>
      </c>
    </row>
    <row r="44" spans="1:12" x14ac:dyDescent="0.3">
      <c r="A44" t="s">
        <v>336</v>
      </c>
      <c r="C44" t="s">
        <v>34</v>
      </c>
      <c r="D44" t="s">
        <v>10</v>
      </c>
      <c r="E44" s="3">
        <v>9050</v>
      </c>
      <c r="F44" s="3">
        <v>2080</v>
      </c>
      <c r="G44" s="3">
        <v>0</v>
      </c>
      <c r="H44" s="3">
        <v>460</v>
      </c>
      <c r="I44" s="3">
        <v>11590</v>
      </c>
      <c r="J44" s="3" t="s">
        <v>332</v>
      </c>
      <c r="K44" s="3">
        <f t="shared" si="2"/>
        <v>11320</v>
      </c>
      <c r="L44" s="3">
        <f t="shared" si="3"/>
        <v>11320</v>
      </c>
    </row>
    <row r="45" spans="1:12" x14ac:dyDescent="0.3">
      <c r="A45" t="s">
        <v>50</v>
      </c>
      <c r="C45" t="s">
        <v>34</v>
      </c>
      <c r="D45" t="s">
        <v>11</v>
      </c>
      <c r="E45" s="3">
        <v>18640</v>
      </c>
      <c r="F45" s="3">
        <v>4290</v>
      </c>
      <c r="G45" s="3">
        <v>0</v>
      </c>
      <c r="H45" s="3">
        <v>950</v>
      </c>
      <c r="I45" s="3">
        <v>23880</v>
      </c>
      <c r="J45" s="3" t="s">
        <v>332</v>
      </c>
      <c r="K45" s="3">
        <f t="shared" si="2"/>
        <v>23310</v>
      </c>
      <c r="L45" s="3">
        <f t="shared" si="3"/>
        <v>23310</v>
      </c>
    </row>
    <row r="46" spans="1:12" x14ac:dyDescent="0.3">
      <c r="A46" t="s">
        <v>51</v>
      </c>
      <c r="C46" t="s">
        <v>34</v>
      </c>
      <c r="D46" t="s">
        <v>11</v>
      </c>
      <c r="E46" s="3">
        <v>16860</v>
      </c>
      <c r="F46" s="3">
        <v>3880</v>
      </c>
      <c r="G46" s="3">
        <v>0</v>
      </c>
      <c r="H46" s="3">
        <v>860</v>
      </c>
      <c r="I46" s="3">
        <v>21600</v>
      </c>
      <c r="J46" s="3" t="s">
        <v>332</v>
      </c>
      <c r="K46" s="3">
        <f t="shared" si="2"/>
        <v>21090</v>
      </c>
      <c r="L46" s="3">
        <f t="shared" si="3"/>
        <v>21090</v>
      </c>
    </row>
    <row r="47" spans="1:12" x14ac:dyDescent="0.3">
      <c r="A47" t="s">
        <v>52</v>
      </c>
      <c r="C47" t="s">
        <v>34</v>
      </c>
      <c r="D47" t="s">
        <v>11</v>
      </c>
      <c r="E47" s="3">
        <v>19160</v>
      </c>
      <c r="F47" s="3">
        <v>4410</v>
      </c>
      <c r="G47" s="3">
        <v>0</v>
      </c>
      <c r="H47" s="3">
        <v>980</v>
      </c>
      <c r="I47" s="3">
        <v>24550</v>
      </c>
      <c r="J47" s="3" t="s">
        <v>332</v>
      </c>
      <c r="K47" s="3">
        <f t="shared" si="2"/>
        <v>23950</v>
      </c>
      <c r="L47" s="3">
        <f t="shared" si="3"/>
        <v>23950</v>
      </c>
    </row>
    <row r="48" spans="1:12" x14ac:dyDescent="0.3">
      <c r="A48" t="s">
        <v>289</v>
      </c>
      <c r="C48" t="s">
        <v>34</v>
      </c>
      <c r="D48" t="s">
        <v>400</v>
      </c>
      <c r="E48" s="3">
        <v>10060</v>
      </c>
      <c r="F48" s="3">
        <v>2320</v>
      </c>
      <c r="G48" s="3">
        <v>0</v>
      </c>
      <c r="H48" s="3">
        <v>510</v>
      </c>
      <c r="I48" s="3">
        <v>12890</v>
      </c>
      <c r="J48" s="3" t="s">
        <v>332</v>
      </c>
      <c r="K48" s="3">
        <f t="shared" si="2"/>
        <v>12580</v>
      </c>
      <c r="L48" s="3">
        <f t="shared" si="3"/>
        <v>12580</v>
      </c>
    </row>
    <row r="49" spans="1:12" x14ac:dyDescent="0.3">
      <c r="A49" t="s">
        <v>53</v>
      </c>
      <c r="C49" t="s">
        <v>34</v>
      </c>
      <c r="D49" t="s">
        <v>11</v>
      </c>
      <c r="E49" s="3">
        <v>8770</v>
      </c>
      <c r="F49" s="3">
        <v>2020</v>
      </c>
      <c r="G49" s="3">
        <v>0</v>
      </c>
      <c r="H49" s="3">
        <v>450</v>
      </c>
      <c r="I49" s="3">
        <v>11240</v>
      </c>
      <c r="J49" s="3" t="s">
        <v>332</v>
      </c>
      <c r="K49" s="3">
        <f t="shared" si="2"/>
        <v>10960</v>
      </c>
      <c r="L49" s="3">
        <f t="shared" si="3"/>
        <v>10960</v>
      </c>
    </row>
    <row r="50" spans="1:12" x14ac:dyDescent="0.3">
      <c r="A50" t="s">
        <v>55</v>
      </c>
      <c r="C50" t="s">
        <v>34</v>
      </c>
      <c r="D50" t="s">
        <v>11</v>
      </c>
      <c r="E50" s="3">
        <v>5740</v>
      </c>
      <c r="F50" s="3">
        <v>1320</v>
      </c>
      <c r="G50" s="3">
        <v>0</v>
      </c>
      <c r="H50" s="3">
        <v>290</v>
      </c>
      <c r="I50" s="3">
        <v>7350</v>
      </c>
      <c r="J50" s="3" t="s">
        <v>332</v>
      </c>
      <c r="K50" s="3">
        <f t="shared" si="2"/>
        <v>7110</v>
      </c>
      <c r="L50" s="3">
        <f t="shared" si="3"/>
        <v>7110</v>
      </c>
    </row>
    <row r="51" spans="1:12" x14ac:dyDescent="0.3">
      <c r="A51" t="s">
        <v>56</v>
      </c>
      <c r="C51" t="s">
        <v>34</v>
      </c>
      <c r="D51" t="s">
        <v>11</v>
      </c>
      <c r="E51" s="3">
        <v>13530</v>
      </c>
      <c r="F51" s="3">
        <v>3120</v>
      </c>
      <c r="G51" s="3">
        <v>0</v>
      </c>
      <c r="H51" s="3">
        <v>690</v>
      </c>
      <c r="I51" s="3">
        <v>17340</v>
      </c>
      <c r="J51" s="3" t="s">
        <v>332</v>
      </c>
      <c r="K51" s="3">
        <f t="shared" si="2"/>
        <v>16920</v>
      </c>
      <c r="L51" s="3">
        <f t="shared" si="3"/>
        <v>16920</v>
      </c>
    </row>
    <row r="52" spans="1:12" x14ac:dyDescent="0.3">
      <c r="A52" t="s">
        <v>57</v>
      </c>
      <c r="C52" t="s">
        <v>34</v>
      </c>
      <c r="D52" t="s">
        <v>10</v>
      </c>
      <c r="E52" s="3">
        <v>30950</v>
      </c>
      <c r="F52" s="3">
        <v>7130</v>
      </c>
      <c r="G52" s="3">
        <v>0</v>
      </c>
      <c r="H52" s="3">
        <v>1580</v>
      </c>
      <c r="I52" s="3">
        <v>39660</v>
      </c>
      <c r="J52" s="3" t="s">
        <v>332</v>
      </c>
      <c r="K52" s="3">
        <f t="shared" si="2"/>
        <v>38700</v>
      </c>
      <c r="L52" s="3">
        <f t="shared" si="3"/>
        <v>48200</v>
      </c>
    </row>
    <row r="53" spans="1:12" x14ac:dyDescent="0.3">
      <c r="A53" t="s">
        <v>58</v>
      </c>
      <c r="C53" t="s">
        <v>34</v>
      </c>
      <c r="D53" t="s">
        <v>11</v>
      </c>
      <c r="E53" s="3">
        <v>26290</v>
      </c>
      <c r="F53" s="3">
        <v>6050</v>
      </c>
      <c r="G53" s="3">
        <v>0</v>
      </c>
      <c r="H53" s="3">
        <v>1340</v>
      </c>
      <c r="I53" s="3">
        <v>33680</v>
      </c>
      <c r="J53" s="3" t="s">
        <v>332</v>
      </c>
      <c r="K53" s="3">
        <f t="shared" si="2"/>
        <v>32860</v>
      </c>
      <c r="L53" s="3">
        <f t="shared" si="3"/>
        <v>32860</v>
      </c>
    </row>
    <row r="54" spans="1:12" x14ac:dyDescent="0.3">
      <c r="A54" t="s">
        <v>337</v>
      </c>
      <c r="B54" t="s">
        <v>328</v>
      </c>
      <c r="C54" t="s">
        <v>34</v>
      </c>
      <c r="D54" t="s">
        <v>11</v>
      </c>
      <c r="F54" s="3">
        <v>1450</v>
      </c>
      <c r="G54" s="3">
        <v>0</v>
      </c>
      <c r="H54" s="3">
        <v>320</v>
      </c>
      <c r="J54" s="3" t="s">
        <v>332</v>
      </c>
      <c r="K54" s="3">
        <f t="shared" si="2"/>
        <v>0</v>
      </c>
      <c r="L54" s="3">
        <f t="shared" si="3"/>
        <v>5000</v>
      </c>
    </row>
    <row r="55" spans="1:12" x14ac:dyDescent="0.3">
      <c r="A55" t="s">
        <v>59</v>
      </c>
      <c r="C55" t="s">
        <v>34</v>
      </c>
      <c r="D55" t="s">
        <v>11</v>
      </c>
      <c r="E55" s="3">
        <v>6290</v>
      </c>
      <c r="F55" s="3">
        <v>1450</v>
      </c>
      <c r="G55" s="3">
        <v>0</v>
      </c>
      <c r="H55" s="3">
        <v>320</v>
      </c>
      <c r="I55" s="3">
        <v>8060</v>
      </c>
      <c r="J55" s="3" t="s">
        <v>332</v>
      </c>
      <c r="K55" s="3">
        <f t="shared" si="2"/>
        <v>7870</v>
      </c>
      <c r="L55" s="3">
        <f t="shared" si="3"/>
        <v>7870</v>
      </c>
    </row>
    <row r="56" spans="1:12" x14ac:dyDescent="0.3">
      <c r="A56" t="s">
        <v>60</v>
      </c>
      <c r="C56" t="s">
        <v>34</v>
      </c>
      <c r="D56" t="s">
        <v>11</v>
      </c>
      <c r="E56" s="3">
        <v>131820</v>
      </c>
      <c r="F56" s="3">
        <v>30350</v>
      </c>
      <c r="G56" s="3">
        <v>0</v>
      </c>
      <c r="H56" s="3">
        <v>6720</v>
      </c>
      <c r="I56" s="3">
        <v>168890</v>
      </c>
      <c r="J56" s="3" t="s">
        <v>332</v>
      </c>
      <c r="K56" s="3">
        <f t="shared" si="2"/>
        <v>164820</v>
      </c>
      <c r="L56" s="3">
        <f t="shared" si="3"/>
        <v>164820</v>
      </c>
    </row>
    <row r="57" spans="1:12" x14ac:dyDescent="0.3">
      <c r="A57" t="s">
        <v>61</v>
      </c>
      <c r="C57" t="s">
        <v>34</v>
      </c>
      <c r="D57" t="s">
        <v>10</v>
      </c>
      <c r="E57" s="3">
        <v>42590</v>
      </c>
      <c r="F57" s="3">
        <v>9810</v>
      </c>
      <c r="G57" s="3">
        <v>0</v>
      </c>
      <c r="H57" s="3">
        <v>2170</v>
      </c>
      <c r="I57" s="3">
        <v>54570</v>
      </c>
      <c r="J57" s="3" t="s">
        <v>332</v>
      </c>
      <c r="K57" s="3">
        <f t="shared" si="2"/>
        <v>53250</v>
      </c>
      <c r="L57" s="3">
        <f t="shared" si="3"/>
        <v>56750</v>
      </c>
    </row>
    <row r="58" spans="1:12" x14ac:dyDescent="0.3">
      <c r="A58" t="s">
        <v>62</v>
      </c>
      <c r="C58" t="s">
        <v>34</v>
      </c>
      <c r="D58" t="s">
        <v>36</v>
      </c>
      <c r="E58" s="3">
        <v>82790</v>
      </c>
      <c r="F58" s="3">
        <v>19060</v>
      </c>
      <c r="G58" s="3">
        <v>0</v>
      </c>
      <c r="H58" s="3">
        <v>4220</v>
      </c>
      <c r="I58" s="3">
        <v>106070</v>
      </c>
      <c r="J58" s="3" t="s">
        <v>332</v>
      </c>
      <c r="K58" s="3">
        <f t="shared" si="2"/>
        <v>103510</v>
      </c>
      <c r="L58" s="3">
        <f t="shared" si="3"/>
        <v>103510</v>
      </c>
    </row>
    <row r="59" spans="1:12" x14ac:dyDescent="0.3">
      <c r="A59" t="s">
        <v>63</v>
      </c>
      <c r="C59" t="s">
        <v>34</v>
      </c>
      <c r="D59" t="s">
        <v>11</v>
      </c>
      <c r="E59" s="3">
        <v>59150</v>
      </c>
      <c r="F59" s="3">
        <v>13620</v>
      </c>
      <c r="G59" s="3">
        <v>0</v>
      </c>
      <c r="H59" s="3">
        <v>3020</v>
      </c>
      <c r="I59" s="3">
        <v>75790</v>
      </c>
      <c r="J59" s="3" t="s">
        <v>332</v>
      </c>
      <c r="K59" s="3">
        <f t="shared" si="2"/>
        <v>73960</v>
      </c>
      <c r="L59" s="3">
        <f t="shared" si="3"/>
        <v>73960</v>
      </c>
    </row>
    <row r="60" spans="1:12" x14ac:dyDescent="0.3">
      <c r="A60" t="s">
        <v>414</v>
      </c>
      <c r="B60" t="s">
        <v>330</v>
      </c>
      <c r="C60" t="s">
        <v>34</v>
      </c>
      <c r="G60" s="3">
        <v>0</v>
      </c>
      <c r="J60" s="3" t="s">
        <v>332</v>
      </c>
      <c r="K60" s="3"/>
      <c r="L60" s="3"/>
    </row>
    <row r="61" spans="1:12" x14ac:dyDescent="0.3">
      <c r="A61" t="s">
        <v>64</v>
      </c>
      <c r="C61" t="s">
        <v>34</v>
      </c>
      <c r="D61" t="s">
        <v>36</v>
      </c>
      <c r="E61" s="3">
        <v>11100</v>
      </c>
      <c r="F61" s="3">
        <v>2560</v>
      </c>
      <c r="G61" s="3">
        <v>0</v>
      </c>
      <c r="H61" s="3">
        <v>570</v>
      </c>
      <c r="I61" s="3">
        <v>14230</v>
      </c>
      <c r="J61" s="3" t="s">
        <v>332</v>
      </c>
      <c r="K61" s="3">
        <f>VLOOKUP($A61,Nineteen,9,)</f>
        <v>13890</v>
      </c>
      <c r="L61" s="3">
        <f>VLOOKUP($A61,Nineteen,10,)</f>
        <v>13890</v>
      </c>
    </row>
    <row r="62" spans="1:12" x14ac:dyDescent="0.3">
      <c r="A62" t="s">
        <v>65</v>
      </c>
      <c r="C62" t="s">
        <v>34</v>
      </c>
      <c r="D62" t="s">
        <v>36</v>
      </c>
      <c r="E62" s="3">
        <v>13200</v>
      </c>
      <c r="F62" s="3">
        <v>3040</v>
      </c>
      <c r="G62" s="3">
        <v>0</v>
      </c>
      <c r="H62" s="3">
        <v>670</v>
      </c>
      <c r="I62" s="3">
        <v>16910</v>
      </c>
      <c r="J62" s="3" t="s">
        <v>332</v>
      </c>
      <c r="K62" s="3">
        <f>VLOOKUP($A62,Nineteen,9,)</f>
        <v>16510</v>
      </c>
      <c r="L62" s="3">
        <f>VLOOKUP($A62,Nineteen,10,)</f>
        <v>16510</v>
      </c>
    </row>
    <row r="63" spans="1:12" x14ac:dyDescent="0.3">
      <c r="A63" t="s">
        <v>66</v>
      </c>
      <c r="C63" t="s">
        <v>34</v>
      </c>
      <c r="D63" t="s">
        <v>11</v>
      </c>
      <c r="E63" s="3">
        <v>19830</v>
      </c>
      <c r="F63" s="3">
        <v>4570</v>
      </c>
      <c r="G63" s="3">
        <v>0</v>
      </c>
      <c r="H63" s="3">
        <v>1010</v>
      </c>
      <c r="I63" s="3">
        <v>25410</v>
      </c>
      <c r="J63" s="3" t="s">
        <v>332</v>
      </c>
      <c r="K63" s="3">
        <f>VLOOKUP($A63,Nineteen,9,)</f>
        <v>25650</v>
      </c>
      <c r="L63" s="3">
        <f>VLOOKUP($A63,Nineteen,10,)</f>
        <v>24800</v>
      </c>
    </row>
    <row r="64" spans="1:12" x14ac:dyDescent="0.3">
      <c r="A64" t="s">
        <v>67</v>
      </c>
      <c r="C64" t="s">
        <v>34</v>
      </c>
      <c r="D64" t="s">
        <v>11</v>
      </c>
      <c r="E64" s="3">
        <v>35290</v>
      </c>
      <c r="F64" s="3">
        <v>8130</v>
      </c>
      <c r="G64" s="3">
        <v>0</v>
      </c>
      <c r="H64" s="3">
        <v>1800</v>
      </c>
      <c r="I64" s="3">
        <v>45220</v>
      </c>
      <c r="J64" s="3" t="s">
        <v>332</v>
      </c>
      <c r="K64" s="3">
        <f>VLOOKUP($A64,Nineteen,9,)</f>
        <v>44120</v>
      </c>
      <c r="L64" s="3">
        <f>VLOOKUP($A64,Nineteen,10,)</f>
        <v>44120</v>
      </c>
    </row>
    <row r="65" spans="1:12" x14ac:dyDescent="0.3">
      <c r="A65" t="s">
        <v>68</v>
      </c>
      <c r="C65" t="s">
        <v>34</v>
      </c>
      <c r="D65" t="s">
        <v>36</v>
      </c>
      <c r="E65" s="3">
        <v>10060</v>
      </c>
      <c r="F65" s="3">
        <v>2320</v>
      </c>
      <c r="G65" s="3">
        <v>0</v>
      </c>
      <c r="H65" s="3">
        <v>510</v>
      </c>
      <c r="I65" s="3">
        <v>12890</v>
      </c>
      <c r="J65" s="3" t="s">
        <v>332</v>
      </c>
      <c r="K65" s="3">
        <f>VLOOKUP($A65,Nineteen,9,)</f>
        <v>12580</v>
      </c>
      <c r="L65" s="3">
        <f>VLOOKUP($A65,Nineteen,10,)</f>
        <v>13755</v>
      </c>
    </row>
    <row r="66" spans="1:12" x14ac:dyDescent="0.3">
      <c r="A66" t="s">
        <v>415</v>
      </c>
      <c r="B66" t="s">
        <v>330</v>
      </c>
      <c r="C66" t="s">
        <v>34</v>
      </c>
      <c r="D66" t="s">
        <v>11</v>
      </c>
      <c r="J66" s="3" t="s">
        <v>332</v>
      </c>
      <c r="K66" s="3"/>
      <c r="L66" s="3"/>
    </row>
    <row r="67" spans="1:12" x14ac:dyDescent="0.3">
      <c r="A67" t="s">
        <v>69</v>
      </c>
      <c r="C67" t="s">
        <v>34</v>
      </c>
      <c r="D67" t="s">
        <v>11</v>
      </c>
      <c r="E67" s="3">
        <v>46170</v>
      </c>
      <c r="F67" s="3">
        <v>10630</v>
      </c>
      <c r="G67" s="3">
        <v>0</v>
      </c>
      <c r="H67" s="3">
        <v>2350</v>
      </c>
      <c r="I67" s="3">
        <v>59150</v>
      </c>
      <c r="J67" s="3" t="s">
        <v>332</v>
      </c>
      <c r="K67" s="3">
        <f t="shared" ref="K67:K98" si="4">VLOOKUP($A67,Nineteen,9,)</f>
        <v>57730</v>
      </c>
      <c r="L67" s="3">
        <f t="shared" ref="L67:L98" si="5">VLOOKUP($A67,Nineteen,10,)</f>
        <v>57730</v>
      </c>
    </row>
    <row r="68" spans="1:12" x14ac:dyDescent="0.3">
      <c r="A68" t="s">
        <v>70</v>
      </c>
      <c r="C68" t="s">
        <v>34</v>
      </c>
      <c r="D68" t="s">
        <v>11</v>
      </c>
      <c r="E68" s="3">
        <v>161020</v>
      </c>
      <c r="F68" s="3">
        <v>37080</v>
      </c>
      <c r="G68" s="3">
        <v>0</v>
      </c>
      <c r="H68" s="3">
        <v>8210</v>
      </c>
      <c r="I68" s="3">
        <v>206310</v>
      </c>
      <c r="J68" s="3" t="s">
        <v>332</v>
      </c>
      <c r="K68" s="3">
        <f t="shared" si="4"/>
        <v>201330</v>
      </c>
      <c r="L68" s="3">
        <f t="shared" si="5"/>
        <v>206110</v>
      </c>
    </row>
    <row r="69" spans="1:12" x14ac:dyDescent="0.3">
      <c r="A69" t="s">
        <v>71</v>
      </c>
      <c r="C69" t="s">
        <v>34</v>
      </c>
      <c r="D69" t="s">
        <v>36</v>
      </c>
      <c r="E69" s="3">
        <v>14480</v>
      </c>
      <c r="F69" s="3">
        <v>3330</v>
      </c>
      <c r="G69" s="3">
        <v>0</v>
      </c>
      <c r="H69" s="3">
        <v>740</v>
      </c>
      <c r="I69" s="3">
        <v>18550</v>
      </c>
      <c r="J69" s="3" t="s">
        <v>332</v>
      </c>
      <c r="K69" s="3">
        <f t="shared" si="4"/>
        <v>18110</v>
      </c>
      <c r="L69" s="3">
        <f t="shared" si="5"/>
        <v>18110</v>
      </c>
    </row>
    <row r="70" spans="1:12" x14ac:dyDescent="0.3">
      <c r="A70" t="s">
        <v>72</v>
      </c>
      <c r="C70" t="s">
        <v>34</v>
      </c>
      <c r="D70" t="s">
        <v>11</v>
      </c>
      <c r="E70" s="3">
        <v>38260</v>
      </c>
      <c r="F70" s="3">
        <v>8810</v>
      </c>
      <c r="G70" s="3">
        <v>0</v>
      </c>
      <c r="H70" s="3">
        <v>1950</v>
      </c>
      <c r="I70" s="3">
        <v>49020</v>
      </c>
      <c r="J70" s="3" t="s">
        <v>332</v>
      </c>
      <c r="K70" s="3">
        <f t="shared" si="4"/>
        <v>47850</v>
      </c>
      <c r="L70" s="3">
        <f t="shared" si="5"/>
        <v>47850</v>
      </c>
    </row>
    <row r="71" spans="1:12" x14ac:dyDescent="0.3">
      <c r="A71" t="s">
        <v>73</v>
      </c>
      <c r="C71" t="s">
        <v>34</v>
      </c>
      <c r="D71" t="s">
        <v>400</v>
      </c>
      <c r="E71" s="3">
        <v>10060</v>
      </c>
      <c r="F71" s="3">
        <v>2320</v>
      </c>
      <c r="G71" s="3">
        <v>0</v>
      </c>
      <c r="H71" s="3">
        <v>510</v>
      </c>
      <c r="I71" s="3">
        <v>12890</v>
      </c>
      <c r="J71" s="3" t="s">
        <v>332</v>
      </c>
      <c r="K71" s="3">
        <f t="shared" si="4"/>
        <v>12580</v>
      </c>
      <c r="L71" s="3">
        <f t="shared" si="5"/>
        <v>12580</v>
      </c>
    </row>
    <row r="72" spans="1:12" x14ac:dyDescent="0.3">
      <c r="A72" t="s">
        <v>74</v>
      </c>
      <c r="C72" t="s">
        <v>34</v>
      </c>
      <c r="D72" t="s">
        <v>10</v>
      </c>
      <c r="E72" s="3">
        <v>15850</v>
      </c>
      <c r="F72" s="3">
        <v>3650</v>
      </c>
      <c r="G72" s="3">
        <v>0</v>
      </c>
      <c r="H72" s="3">
        <v>810</v>
      </c>
      <c r="I72" s="3">
        <v>20310</v>
      </c>
      <c r="J72" s="3" t="s">
        <v>332</v>
      </c>
      <c r="K72" s="3">
        <f t="shared" si="4"/>
        <v>19820</v>
      </c>
      <c r="L72" s="3">
        <f t="shared" si="5"/>
        <v>19820</v>
      </c>
    </row>
    <row r="73" spans="1:12" x14ac:dyDescent="0.3">
      <c r="A73" t="s">
        <v>75</v>
      </c>
      <c r="C73" t="s">
        <v>34</v>
      </c>
      <c r="D73" t="s">
        <v>11</v>
      </c>
      <c r="E73" s="3">
        <v>68390</v>
      </c>
      <c r="F73" s="3">
        <v>15750</v>
      </c>
      <c r="G73" s="3">
        <v>0</v>
      </c>
      <c r="H73" s="3">
        <v>3490</v>
      </c>
      <c r="I73" s="3">
        <v>87630</v>
      </c>
      <c r="J73" s="3" t="s">
        <v>332</v>
      </c>
      <c r="K73" s="3">
        <f t="shared" si="4"/>
        <v>85510</v>
      </c>
      <c r="L73" s="3">
        <f t="shared" si="5"/>
        <v>91946</v>
      </c>
    </row>
    <row r="74" spans="1:12" x14ac:dyDescent="0.3">
      <c r="A74" t="s">
        <v>338</v>
      </c>
      <c r="B74" t="s">
        <v>330</v>
      </c>
      <c r="C74" t="s">
        <v>34</v>
      </c>
      <c r="D74" t="s">
        <v>11</v>
      </c>
      <c r="F74" s="3">
        <v>25410</v>
      </c>
      <c r="G74" s="3">
        <v>0</v>
      </c>
      <c r="H74" s="3">
        <v>5630</v>
      </c>
      <c r="J74" s="3" t="s">
        <v>332</v>
      </c>
      <c r="K74" s="3">
        <f t="shared" si="4"/>
        <v>0</v>
      </c>
      <c r="L74" s="3">
        <f t="shared" si="5"/>
        <v>0</v>
      </c>
    </row>
    <row r="75" spans="1:12" x14ac:dyDescent="0.3">
      <c r="A75" t="s">
        <v>76</v>
      </c>
      <c r="C75" t="s">
        <v>34</v>
      </c>
      <c r="D75" t="s">
        <v>11</v>
      </c>
      <c r="E75" s="3">
        <v>21450</v>
      </c>
      <c r="F75" s="3">
        <v>4940</v>
      </c>
      <c r="G75" s="3">
        <v>0</v>
      </c>
      <c r="H75" s="3">
        <v>1090</v>
      </c>
      <c r="I75" s="3">
        <v>27480</v>
      </c>
      <c r="J75" s="3" t="s">
        <v>332</v>
      </c>
      <c r="K75" s="3">
        <f t="shared" si="4"/>
        <v>26820</v>
      </c>
      <c r="L75" s="3">
        <f t="shared" si="5"/>
        <v>27236</v>
      </c>
    </row>
    <row r="76" spans="1:12" x14ac:dyDescent="0.3">
      <c r="A76" t="s">
        <v>77</v>
      </c>
      <c r="C76" t="s">
        <v>34</v>
      </c>
      <c r="D76" t="s">
        <v>11</v>
      </c>
      <c r="E76" s="3">
        <v>16750</v>
      </c>
      <c r="F76" s="3">
        <v>3860</v>
      </c>
      <c r="G76" s="3">
        <v>0</v>
      </c>
      <c r="H76" s="3">
        <v>850</v>
      </c>
      <c r="I76" s="3">
        <v>21460</v>
      </c>
      <c r="J76" s="3" t="s">
        <v>332</v>
      </c>
      <c r="K76" s="3">
        <f t="shared" si="4"/>
        <v>20940</v>
      </c>
      <c r="L76" s="3">
        <f t="shared" si="5"/>
        <v>20940</v>
      </c>
    </row>
    <row r="77" spans="1:12" x14ac:dyDescent="0.3">
      <c r="A77" t="s">
        <v>78</v>
      </c>
      <c r="C77" t="s">
        <v>34</v>
      </c>
      <c r="D77" t="s">
        <v>11</v>
      </c>
      <c r="E77" s="3">
        <v>2180</v>
      </c>
      <c r="F77" s="3">
        <v>500</v>
      </c>
      <c r="G77" s="3">
        <v>0</v>
      </c>
      <c r="H77" s="3">
        <v>110</v>
      </c>
      <c r="I77" s="3">
        <v>2790</v>
      </c>
      <c r="J77" s="3" t="s">
        <v>332</v>
      </c>
      <c r="K77" s="3">
        <f t="shared" si="4"/>
        <v>2730</v>
      </c>
      <c r="L77" s="3">
        <f t="shared" si="5"/>
        <v>2730</v>
      </c>
    </row>
    <row r="78" spans="1:12" x14ac:dyDescent="0.3">
      <c r="A78" t="s">
        <v>79</v>
      </c>
      <c r="C78" t="s">
        <v>34</v>
      </c>
      <c r="D78" t="s">
        <v>11</v>
      </c>
      <c r="E78" s="3">
        <v>57380</v>
      </c>
      <c r="F78" s="3">
        <v>13210</v>
      </c>
      <c r="G78" s="3">
        <v>0</v>
      </c>
      <c r="H78" s="3">
        <v>2930</v>
      </c>
      <c r="I78" s="3">
        <v>73520</v>
      </c>
      <c r="J78" s="3" t="s">
        <v>332</v>
      </c>
      <c r="K78" s="3">
        <f t="shared" si="4"/>
        <v>71750</v>
      </c>
      <c r="L78" s="3">
        <f t="shared" si="5"/>
        <v>71750</v>
      </c>
    </row>
    <row r="79" spans="1:12" x14ac:dyDescent="0.3">
      <c r="A79" t="s">
        <v>80</v>
      </c>
      <c r="C79" t="s">
        <v>34</v>
      </c>
      <c r="D79" t="s">
        <v>11</v>
      </c>
      <c r="E79" s="3">
        <v>10670</v>
      </c>
      <c r="F79" s="3">
        <v>2460</v>
      </c>
      <c r="G79" s="3">
        <v>0</v>
      </c>
      <c r="H79" s="3">
        <v>540</v>
      </c>
      <c r="I79" s="3">
        <v>13670</v>
      </c>
      <c r="J79" s="3" t="s">
        <v>332</v>
      </c>
      <c r="K79" s="3">
        <f t="shared" si="4"/>
        <v>13340</v>
      </c>
      <c r="L79" s="3">
        <f t="shared" si="5"/>
        <v>13340</v>
      </c>
    </row>
    <row r="80" spans="1:12" x14ac:dyDescent="0.3">
      <c r="A80" t="s">
        <v>83</v>
      </c>
      <c r="C80" t="s">
        <v>84</v>
      </c>
      <c r="D80" t="s">
        <v>85</v>
      </c>
      <c r="E80" s="3">
        <v>28660</v>
      </c>
      <c r="F80" s="3">
        <v>1850</v>
      </c>
      <c r="G80" s="3">
        <v>0</v>
      </c>
      <c r="H80" s="3">
        <v>1210</v>
      </c>
      <c r="I80" s="3">
        <v>31720</v>
      </c>
      <c r="J80" s="3" t="s">
        <v>332</v>
      </c>
      <c r="K80" s="3">
        <f t="shared" si="4"/>
        <v>30940</v>
      </c>
      <c r="L80" s="3">
        <f t="shared" si="5"/>
        <v>33000</v>
      </c>
    </row>
    <row r="81" spans="1:12" x14ac:dyDescent="0.3">
      <c r="A81" t="s">
        <v>86</v>
      </c>
      <c r="C81" t="s">
        <v>84</v>
      </c>
      <c r="D81" t="s">
        <v>400</v>
      </c>
      <c r="E81" s="3">
        <v>14180</v>
      </c>
      <c r="F81" s="3">
        <v>920</v>
      </c>
      <c r="G81" s="3">
        <v>0</v>
      </c>
      <c r="H81" s="3">
        <v>600</v>
      </c>
      <c r="I81" s="3">
        <v>15700</v>
      </c>
      <c r="J81" s="3" t="s">
        <v>332</v>
      </c>
      <c r="K81" s="3">
        <f t="shared" si="4"/>
        <v>15310</v>
      </c>
      <c r="L81" s="3">
        <f t="shared" si="5"/>
        <v>16150</v>
      </c>
    </row>
    <row r="82" spans="1:12" x14ac:dyDescent="0.3">
      <c r="A82" t="s">
        <v>87</v>
      </c>
      <c r="C82" t="s">
        <v>84</v>
      </c>
      <c r="D82" t="s">
        <v>400</v>
      </c>
      <c r="E82" s="3">
        <v>35600</v>
      </c>
      <c r="F82" s="3">
        <v>2300</v>
      </c>
      <c r="G82" s="3">
        <v>0</v>
      </c>
      <c r="H82" s="3">
        <v>1500</v>
      </c>
      <c r="I82" s="3">
        <v>39400</v>
      </c>
      <c r="J82" s="3" t="s">
        <v>332</v>
      </c>
      <c r="K82" s="3">
        <f t="shared" si="4"/>
        <v>38430</v>
      </c>
      <c r="L82" s="3">
        <f t="shared" si="5"/>
        <v>43413</v>
      </c>
    </row>
    <row r="83" spans="1:12" x14ac:dyDescent="0.3">
      <c r="A83" t="s">
        <v>88</v>
      </c>
      <c r="C83" t="s">
        <v>84</v>
      </c>
      <c r="D83" t="s">
        <v>400</v>
      </c>
      <c r="E83" s="3">
        <v>14820</v>
      </c>
      <c r="F83" s="3">
        <v>960</v>
      </c>
      <c r="G83" s="3">
        <v>0</v>
      </c>
      <c r="H83" s="3">
        <v>630</v>
      </c>
      <c r="I83" s="3">
        <v>16410</v>
      </c>
      <c r="J83" s="3" t="s">
        <v>332</v>
      </c>
      <c r="K83" s="3">
        <f t="shared" si="4"/>
        <v>15990</v>
      </c>
      <c r="L83" s="3">
        <f t="shared" si="5"/>
        <v>16790</v>
      </c>
    </row>
    <row r="84" spans="1:12" x14ac:dyDescent="0.3">
      <c r="A84" t="s">
        <v>403</v>
      </c>
      <c r="C84" t="s">
        <v>84</v>
      </c>
      <c r="D84" t="s">
        <v>11</v>
      </c>
      <c r="E84" s="3">
        <v>22580</v>
      </c>
      <c r="F84" s="3">
        <v>1460</v>
      </c>
      <c r="G84" s="3">
        <v>0</v>
      </c>
      <c r="H84" s="3">
        <v>950</v>
      </c>
      <c r="I84" s="3">
        <v>24990</v>
      </c>
      <c r="J84" s="3" t="s">
        <v>332</v>
      </c>
      <c r="K84" s="3">
        <f t="shared" si="4"/>
        <v>24370</v>
      </c>
      <c r="L84" s="3">
        <f t="shared" si="5"/>
        <v>24370</v>
      </c>
    </row>
    <row r="85" spans="1:12" x14ac:dyDescent="0.3">
      <c r="A85" t="s">
        <v>89</v>
      </c>
      <c r="C85" t="s">
        <v>84</v>
      </c>
      <c r="D85" t="s">
        <v>11</v>
      </c>
      <c r="E85" s="3">
        <v>27860</v>
      </c>
      <c r="F85" s="3">
        <v>1800</v>
      </c>
      <c r="G85" s="3">
        <v>0</v>
      </c>
      <c r="H85" s="3">
        <v>1180</v>
      </c>
      <c r="I85" s="3">
        <v>30840</v>
      </c>
      <c r="J85" s="3" t="s">
        <v>332</v>
      </c>
      <c r="K85" s="3">
        <f t="shared" si="4"/>
        <v>29420</v>
      </c>
      <c r="L85" s="3">
        <f t="shared" si="5"/>
        <v>30100</v>
      </c>
    </row>
    <row r="86" spans="1:12" x14ac:dyDescent="0.3">
      <c r="A86" t="s">
        <v>90</v>
      </c>
      <c r="C86" t="s">
        <v>84</v>
      </c>
      <c r="D86" t="s">
        <v>91</v>
      </c>
      <c r="E86" s="3">
        <v>29460</v>
      </c>
      <c r="F86" s="3">
        <v>1900</v>
      </c>
      <c r="G86" s="3">
        <v>0</v>
      </c>
      <c r="H86" s="3">
        <v>1240</v>
      </c>
      <c r="I86" s="3">
        <v>32600</v>
      </c>
      <c r="J86" s="3" t="s">
        <v>332</v>
      </c>
      <c r="K86" s="3">
        <f t="shared" si="4"/>
        <v>31800</v>
      </c>
      <c r="L86" s="3">
        <f t="shared" si="5"/>
        <v>31800</v>
      </c>
    </row>
    <row r="87" spans="1:12" x14ac:dyDescent="0.3">
      <c r="A87" t="s">
        <v>92</v>
      </c>
      <c r="C87" t="s">
        <v>84</v>
      </c>
      <c r="D87" t="s">
        <v>91</v>
      </c>
      <c r="E87" s="3">
        <v>22250</v>
      </c>
      <c r="F87" s="3">
        <v>1440</v>
      </c>
      <c r="G87" s="3">
        <v>0</v>
      </c>
      <c r="H87" s="3">
        <v>940</v>
      </c>
      <c r="I87" s="3">
        <v>24630</v>
      </c>
      <c r="J87" s="3" t="s">
        <v>332</v>
      </c>
      <c r="K87" s="3">
        <f t="shared" si="4"/>
        <v>24010</v>
      </c>
      <c r="L87" s="3">
        <f t="shared" si="5"/>
        <v>24010</v>
      </c>
    </row>
    <row r="88" spans="1:12" x14ac:dyDescent="0.3">
      <c r="A88" t="s">
        <v>93</v>
      </c>
      <c r="C88" t="s">
        <v>84</v>
      </c>
      <c r="D88" t="s">
        <v>400</v>
      </c>
      <c r="E88" s="3">
        <v>34040</v>
      </c>
      <c r="F88" s="3">
        <v>2200</v>
      </c>
      <c r="G88" s="3">
        <v>0</v>
      </c>
      <c r="H88" s="3">
        <v>1440</v>
      </c>
      <c r="I88" s="3">
        <v>37680</v>
      </c>
      <c r="J88" s="3" t="s">
        <v>332</v>
      </c>
      <c r="K88" s="3">
        <f t="shared" si="4"/>
        <v>36740</v>
      </c>
      <c r="L88" s="3">
        <f t="shared" si="5"/>
        <v>38390</v>
      </c>
    </row>
    <row r="89" spans="1:12" x14ac:dyDescent="0.3">
      <c r="A89" t="s">
        <v>94</v>
      </c>
      <c r="C89" t="s">
        <v>84</v>
      </c>
      <c r="D89" t="s">
        <v>400</v>
      </c>
      <c r="E89" s="3">
        <v>34130</v>
      </c>
      <c r="F89" s="3">
        <v>2210</v>
      </c>
      <c r="G89" s="3">
        <v>0</v>
      </c>
      <c r="H89" s="3">
        <v>1440</v>
      </c>
      <c r="I89" s="3">
        <v>37780</v>
      </c>
      <c r="J89" s="3" t="s">
        <v>332</v>
      </c>
      <c r="K89" s="3">
        <f t="shared" si="4"/>
        <v>36840</v>
      </c>
      <c r="L89" s="3">
        <f t="shared" si="5"/>
        <v>36840</v>
      </c>
    </row>
    <row r="90" spans="1:12" x14ac:dyDescent="0.3">
      <c r="A90" t="s">
        <v>95</v>
      </c>
      <c r="C90" t="s">
        <v>84</v>
      </c>
      <c r="D90" t="s">
        <v>400</v>
      </c>
      <c r="E90" s="3">
        <v>19990</v>
      </c>
      <c r="F90" s="3">
        <v>1290</v>
      </c>
      <c r="G90" s="3">
        <v>0</v>
      </c>
      <c r="H90" s="3">
        <v>840</v>
      </c>
      <c r="I90" s="3">
        <v>22120</v>
      </c>
      <c r="J90" s="3" t="s">
        <v>332</v>
      </c>
      <c r="K90" s="3">
        <f t="shared" si="4"/>
        <v>21580</v>
      </c>
      <c r="L90" s="3">
        <f t="shared" si="5"/>
        <v>22550</v>
      </c>
    </row>
    <row r="91" spans="1:12" x14ac:dyDescent="0.3">
      <c r="A91" t="s">
        <v>96</v>
      </c>
      <c r="C91" t="s">
        <v>84</v>
      </c>
      <c r="D91" t="s">
        <v>91</v>
      </c>
      <c r="E91" s="3">
        <v>16850</v>
      </c>
      <c r="F91" s="3">
        <v>1090</v>
      </c>
      <c r="G91" s="3">
        <v>0</v>
      </c>
      <c r="H91" s="3">
        <v>710</v>
      </c>
      <c r="I91" s="3">
        <v>18650</v>
      </c>
      <c r="J91" s="3" t="s">
        <v>332</v>
      </c>
      <c r="K91" s="3">
        <f t="shared" si="4"/>
        <v>18190</v>
      </c>
      <c r="L91" s="3">
        <f t="shared" si="5"/>
        <v>18190</v>
      </c>
    </row>
    <row r="92" spans="1:12" x14ac:dyDescent="0.3">
      <c r="A92" t="s">
        <v>97</v>
      </c>
      <c r="C92" t="s">
        <v>84</v>
      </c>
      <c r="D92" t="s">
        <v>91</v>
      </c>
      <c r="E92" s="3">
        <v>20930</v>
      </c>
      <c r="F92" s="3">
        <v>1350</v>
      </c>
      <c r="G92" s="3">
        <v>0</v>
      </c>
      <c r="H92" s="3">
        <v>880</v>
      </c>
      <c r="I92" s="3">
        <v>23160</v>
      </c>
      <c r="J92" s="3" t="s">
        <v>332</v>
      </c>
      <c r="K92" s="3">
        <f t="shared" si="4"/>
        <v>22590</v>
      </c>
      <c r="L92" s="3">
        <f t="shared" si="5"/>
        <v>22590</v>
      </c>
    </row>
    <row r="93" spans="1:12" x14ac:dyDescent="0.3">
      <c r="A93" t="s">
        <v>98</v>
      </c>
      <c r="C93" t="s">
        <v>84</v>
      </c>
      <c r="D93" t="s">
        <v>91</v>
      </c>
      <c r="E93" s="3">
        <v>16610</v>
      </c>
      <c r="F93" s="3">
        <v>1070</v>
      </c>
      <c r="G93" s="3">
        <v>0</v>
      </c>
      <c r="H93" s="3">
        <v>700</v>
      </c>
      <c r="I93" s="3">
        <v>18380</v>
      </c>
      <c r="J93" s="3" t="s">
        <v>332</v>
      </c>
      <c r="K93" s="3">
        <f t="shared" si="4"/>
        <v>17930</v>
      </c>
      <c r="L93" s="3">
        <f t="shared" si="5"/>
        <v>17930</v>
      </c>
    </row>
    <row r="94" spans="1:12" x14ac:dyDescent="0.3">
      <c r="A94" t="s">
        <v>333</v>
      </c>
      <c r="C94" t="s">
        <v>84</v>
      </c>
      <c r="D94" t="s">
        <v>85</v>
      </c>
      <c r="E94" s="3">
        <v>40030</v>
      </c>
      <c r="F94" s="3">
        <v>2590</v>
      </c>
      <c r="G94" s="3">
        <v>0</v>
      </c>
      <c r="H94" s="3">
        <v>1690</v>
      </c>
      <c r="I94" s="3">
        <v>44310</v>
      </c>
      <c r="J94" s="3" t="s">
        <v>332</v>
      </c>
      <c r="K94" s="3">
        <f t="shared" si="4"/>
        <v>43200</v>
      </c>
      <c r="L94" s="3">
        <f t="shared" si="5"/>
        <v>47000</v>
      </c>
    </row>
    <row r="95" spans="1:12" x14ac:dyDescent="0.3">
      <c r="A95" t="s">
        <v>99</v>
      </c>
      <c r="C95" t="s">
        <v>84</v>
      </c>
      <c r="D95" t="s">
        <v>91</v>
      </c>
      <c r="E95" s="3">
        <v>33760</v>
      </c>
      <c r="F95" s="3">
        <v>2180</v>
      </c>
      <c r="G95" s="3">
        <v>0</v>
      </c>
      <c r="H95" s="3">
        <v>1420</v>
      </c>
      <c r="I95" s="3">
        <v>37360</v>
      </c>
      <c r="J95" s="3" t="s">
        <v>332</v>
      </c>
      <c r="K95" s="3">
        <f t="shared" si="4"/>
        <v>36440</v>
      </c>
      <c r="L95" s="3">
        <f t="shared" si="5"/>
        <v>36440</v>
      </c>
    </row>
    <row r="96" spans="1:12" x14ac:dyDescent="0.3">
      <c r="A96" t="s">
        <v>100</v>
      </c>
      <c r="C96" t="s">
        <v>84</v>
      </c>
      <c r="D96" t="s">
        <v>91</v>
      </c>
      <c r="E96" s="3">
        <v>15600</v>
      </c>
      <c r="F96" s="3">
        <v>1010</v>
      </c>
      <c r="G96" s="3">
        <v>0</v>
      </c>
      <c r="H96" s="3">
        <v>660</v>
      </c>
      <c r="I96" s="3">
        <v>17270</v>
      </c>
      <c r="J96" s="3" t="s">
        <v>332</v>
      </c>
      <c r="K96" s="3">
        <f t="shared" si="4"/>
        <v>16850</v>
      </c>
      <c r="L96" s="3">
        <f t="shared" si="5"/>
        <v>16850</v>
      </c>
    </row>
    <row r="97" spans="1:12" x14ac:dyDescent="0.3">
      <c r="A97" t="s">
        <v>101</v>
      </c>
      <c r="C97" t="s">
        <v>84</v>
      </c>
      <c r="D97" t="s">
        <v>91</v>
      </c>
      <c r="E97" s="3">
        <v>18890</v>
      </c>
      <c r="F97" s="3">
        <v>1220</v>
      </c>
      <c r="G97" s="3">
        <v>0</v>
      </c>
      <c r="H97" s="3">
        <v>800</v>
      </c>
      <c r="I97" s="3">
        <v>20910</v>
      </c>
      <c r="J97" s="3" t="s">
        <v>332</v>
      </c>
      <c r="K97" s="3">
        <f t="shared" si="4"/>
        <v>20390</v>
      </c>
      <c r="L97" s="3">
        <f t="shared" si="5"/>
        <v>20390</v>
      </c>
    </row>
    <row r="98" spans="1:12" x14ac:dyDescent="0.3">
      <c r="A98" t="s">
        <v>102</v>
      </c>
      <c r="C98" t="s">
        <v>84</v>
      </c>
      <c r="D98" t="s">
        <v>85</v>
      </c>
      <c r="E98" s="3">
        <v>13580</v>
      </c>
      <c r="F98" s="3">
        <v>880</v>
      </c>
      <c r="G98" s="3">
        <v>0</v>
      </c>
      <c r="H98" s="3">
        <v>570</v>
      </c>
      <c r="I98" s="3">
        <v>15030</v>
      </c>
      <c r="J98" s="3" t="s">
        <v>332</v>
      </c>
      <c r="K98" s="3">
        <f t="shared" si="4"/>
        <v>14650</v>
      </c>
      <c r="L98" s="3">
        <f t="shared" si="5"/>
        <v>14650</v>
      </c>
    </row>
    <row r="99" spans="1:12" x14ac:dyDescent="0.3">
      <c r="A99" t="s">
        <v>103</v>
      </c>
      <c r="C99" t="s">
        <v>84</v>
      </c>
      <c r="D99" t="s">
        <v>85</v>
      </c>
      <c r="E99" s="3">
        <v>28210</v>
      </c>
      <c r="F99" s="3">
        <v>1820</v>
      </c>
      <c r="G99" s="3">
        <v>0</v>
      </c>
      <c r="H99" s="3">
        <v>1190</v>
      </c>
      <c r="I99" s="3">
        <v>31220</v>
      </c>
      <c r="J99" s="3" t="s">
        <v>332</v>
      </c>
      <c r="K99" s="3">
        <f t="shared" ref="K99:K130" si="6">VLOOKUP($A99,Nineteen,9,)</f>
        <v>30450</v>
      </c>
      <c r="L99" s="3">
        <f t="shared" ref="L99:L130" si="7">VLOOKUP($A99,Nineteen,10,)</f>
        <v>31000</v>
      </c>
    </row>
    <row r="100" spans="1:12" x14ac:dyDescent="0.3">
      <c r="A100" t="s">
        <v>104</v>
      </c>
      <c r="C100" t="s">
        <v>84</v>
      </c>
      <c r="D100" t="s">
        <v>85</v>
      </c>
      <c r="E100" s="3">
        <v>13890</v>
      </c>
      <c r="F100" s="3">
        <v>900</v>
      </c>
      <c r="G100" s="3">
        <v>0</v>
      </c>
      <c r="H100" s="3">
        <v>590</v>
      </c>
      <c r="I100" s="3">
        <v>15380</v>
      </c>
      <c r="J100" s="3" t="s">
        <v>332</v>
      </c>
      <c r="K100" s="3">
        <f t="shared" si="6"/>
        <v>15000</v>
      </c>
      <c r="L100" s="3">
        <f t="shared" si="7"/>
        <v>15000</v>
      </c>
    </row>
    <row r="101" spans="1:12" x14ac:dyDescent="0.3">
      <c r="A101" t="s">
        <v>107</v>
      </c>
      <c r="C101" t="s">
        <v>106</v>
      </c>
      <c r="D101" t="s">
        <v>108</v>
      </c>
      <c r="E101" s="3">
        <v>258230</v>
      </c>
      <c r="F101" s="3">
        <v>24560</v>
      </c>
      <c r="G101" s="3">
        <v>136010</v>
      </c>
      <c r="H101" s="3">
        <v>14200</v>
      </c>
      <c r="I101" s="3">
        <v>433000</v>
      </c>
      <c r="J101" s="3" t="s">
        <v>332</v>
      </c>
      <c r="K101" s="3">
        <f t="shared" si="6"/>
        <v>422410</v>
      </c>
      <c r="L101" s="3">
        <f t="shared" si="7"/>
        <v>436410</v>
      </c>
    </row>
    <row r="102" spans="1:12" x14ac:dyDescent="0.3">
      <c r="A102" t="s">
        <v>345</v>
      </c>
      <c r="B102" t="s">
        <v>374</v>
      </c>
      <c r="C102" t="s">
        <v>106</v>
      </c>
      <c r="D102" t="s">
        <v>108</v>
      </c>
      <c r="J102" s="3" t="s">
        <v>332</v>
      </c>
      <c r="K102" s="3">
        <f t="shared" si="6"/>
        <v>0</v>
      </c>
      <c r="L102" s="3">
        <f t="shared" si="7"/>
        <v>8800</v>
      </c>
    </row>
    <row r="103" spans="1:12" x14ac:dyDescent="0.3">
      <c r="A103" t="s">
        <v>109</v>
      </c>
      <c r="C103" t="s">
        <v>106</v>
      </c>
      <c r="D103" t="s">
        <v>108</v>
      </c>
      <c r="E103" s="3">
        <v>18850</v>
      </c>
      <c r="F103" s="3">
        <v>1790</v>
      </c>
      <c r="G103" s="3">
        <v>5650</v>
      </c>
      <c r="H103" s="3">
        <v>1040</v>
      </c>
      <c r="I103" s="3">
        <v>27330</v>
      </c>
      <c r="J103" s="3" t="s">
        <v>332</v>
      </c>
      <c r="K103" s="3">
        <f t="shared" si="6"/>
        <v>26560</v>
      </c>
      <c r="L103" s="3">
        <f t="shared" si="7"/>
        <v>29210</v>
      </c>
    </row>
    <row r="104" spans="1:12" x14ac:dyDescent="0.3">
      <c r="A104" t="s">
        <v>110</v>
      </c>
      <c r="C104" t="s">
        <v>106</v>
      </c>
      <c r="D104" t="s">
        <v>11</v>
      </c>
      <c r="E104" s="3">
        <v>231460</v>
      </c>
      <c r="F104" s="3">
        <v>22010</v>
      </c>
      <c r="G104" s="3">
        <v>136020</v>
      </c>
      <c r="H104" s="3">
        <v>12730</v>
      </c>
      <c r="I104" s="3">
        <v>402220</v>
      </c>
      <c r="J104" s="3" t="s">
        <v>332</v>
      </c>
      <c r="K104" s="3">
        <f t="shared" si="6"/>
        <v>392730</v>
      </c>
      <c r="L104" s="3">
        <f t="shared" si="7"/>
        <v>392730</v>
      </c>
    </row>
    <row r="105" spans="1:12" x14ac:dyDescent="0.3">
      <c r="A105" t="s">
        <v>346</v>
      </c>
      <c r="B105" t="s">
        <v>374</v>
      </c>
      <c r="C105" t="s">
        <v>106</v>
      </c>
      <c r="D105" t="s">
        <v>11</v>
      </c>
      <c r="J105" s="3" t="s">
        <v>332</v>
      </c>
      <c r="K105" s="3">
        <f t="shared" si="6"/>
        <v>0</v>
      </c>
      <c r="L105" s="3">
        <f t="shared" si="7"/>
        <v>7750</v>
      </c>
    </row>
    <row r="106" spans="1:12" x14ac:dyDescent="0.3">
      <c r="A106" t="s">
        <v>111</v>
      </c>
      <c r="C106" t="s">
        <v>106</v>
      </c>
      <c r="D106" t="s">
        <v>11</v>
      </c>
      <c r="E106" s="3">
        <v>18850</v>
      </c>
      <c r="F106" s="3">
        <v>1790</v>
      </c>
      <c r="G106" s="3">
        <v>5650</v>
      </c>
      <c r="H106" s="3">
        <v>1040</v>
      </c>
      <c r="I106" s="3">
        <v>27330</v>
      </c>
      <c r="J106" s="3" t="s">
        <v>332</v>
      </c>
      <c r="K106" s="3">
        <f t="shared" si="6"/>
        <v>26560</v>
      </c>
      <c r="L106" s="3">
        <f t="shared" si="7"/>
        <v>26560</v>
      </c>
    </row>
    <row r="107" spans="1:12" x14ac:dyDescent="0.3">
      <c r="A107" t="s">
        <v>112</v>
      </c>
      <c r="C107" t="s">
        <v>106</v>
      </c>
      <c r="D107" t="s">
        <v>11</v>
      </c>
      <c r="E107" s="3">
        <v>156230</v>
      </c>
      <c r="F107" s="3">
        <v>14860</v>
      </c>
      <c r="G107" s="3">
        <v>76570</v>
      </c>
      <c r="H107" s="3">
        <v>8590</v>
      </c>
      <c r="I107" s="3">
        <v>256250</v>
      </c>
      <c r="J107" s="3" t="s">
        <v>332</v>
      </c>
      <c r="K107" s="3">
        <f t="shared" si="6"/>
        <v>249840</v>
      </c>
      <c r="L107" s="3">
        <f t="shared" si="7"/>
        <v>249840</v>
      </c>
    </row>
    <row r="108" spans="1:12" x14ac:dyDescent="0.3">
      <c r="A108" t="s">
        <v>347</v>
      </c>
      <c r="B108" t="s">
        <v>374</v>
      </c>
      <c r="C108" t="s">
        <v>106</v>
      </c>
      <c r="D108" t="s">
        <v>11</v>
      </c>
      <c r="J108" s="3" t="s">
        <v>332</v>
      </c>
      <c r="K108" s="3">
        <f t="shared" si="6"/>
        <v>0</v>
      </c>
      <c r="L108" s="3">
        <f t="shared" si="7"/>
        <v>6000</v>
      </c>
    </row>
    <row r="109" spans="1:12" x14ac:dyDescent="0.3">
      <c r="A109" t="s">
        <v>113</v>
      </c>
      <c r="C109" t="s">
        <v>106</v>
      </c>
      <c r="D109" t="s">
        <v>11</v>
      </c>
      <c r="E109" s="3">
        <v>18850</v>
      </c>
      <c r="F109" s="3">
        <v>1790</v>
      </c>
      <c r="G109" s="3">
        <v>5650</v>
      </c>
      <c r="H109" s="3">
        <v>1040</v>
      </c>
      <c r="I109" s="3">
        <v>27330</v>
      </c>
      <c r="J109" s="3" t="s">
        <v>332</v>
      </c>
      <c r="K109" s="3">
        <f t="shared" si="6"/>
        <v>26560</v>
      </c>
      <c r="L109" s="3">
        <f t="shared" si="7"/>
        <v>26560</v>
      </c>
    </row>
    <row r="110" spans="1:12" x14ac:dyDescent="0.3">
      <c r="A110" t="s">
        <v>115</v>
      </c>
      <c r="C110" t="s">
        <v>106</v>
      </c>
      <c r="D110" t="s">
        <v>11</v>
      </c>
      <c r="E110" s="3">
        <v>168560</v>
      </c>
      <c r="F110" s="3">
        <v>16030</v>
      </c>
      <c r="G110" s="3">
        <v>72630</v>
      </c>
      <c r="H110" s="3">
        <v>9270</v>
      </c>
      <c r="I110" s="3">
        <v>266490</v>
      </c>
      <c r="J110" s="3" t="s">
        <v>332</v>
      </c>
      <c r="K110" s="3">
        <f t="shared" si="6"/>
        <v>259570</v>
      </c>
      <c r="L110" s="3">
        <f t="shared" si="7"/>
        <v>259570</v>
      </c>
    </row>
    <row r="111" spans="1:12" x14ac:dyDescent="0.3">
      <c r="A111" t="s">
        <v>348</v>
      </c>
      <c r="B111" t="s">
        <v>374</v>
      </c>
      <c r="C111" t="s">
        <v>106</v>
      </c>
      <c r="D111" t="s">
        <v>11</v>
      </c>
      <c r="J111" s="3" t="s">
        <v>332</v>
      </c>
      <c r="K111" s="3">
        <f t="shared" si="6"/>
        <v>0</v>
      </c>
      <c r="L111" s="3">
        <f t="shared" si="7"/>
        <v>3650</v>
      </c>
    </row>
    <row r="112" spans="1:12" x14ac:dyDescent="0.3">
      <c r="A112" t="s">
        <v>290</v>
      </c>
      <c r="C112" t="s">
        <v>106</v>
      </c>
      <c r="D112" t="s">
        <v>11</v>
      </c>
      <c r="E112" s="3">
        <v>18850</v>
      </c>
      <c r="F112" s="3">
        <v>1790</v>
      </c>
      <c r="G112" s="3">
        <v>5650</v>
      </c>
      <c r="H112" s="3">
        <v>1040</v>
      </c>
      <c r="I112" s="3">
        <v>27330</v>
      </c>
      <c r="J112" s="3" t="s">
        <v>332</v>
      </c>
      <c r="K112" s="3">
        <f t="shared" si="6"/>
        <v>26560</v>
      </c>
      <c r="L112" s="3">
        <f t="shared" si="7"/>
        <v>26560</v>
      </c>
    </row>
    <row r="113" spans="1:12" x14ac:dyDescent="0.3">
      <c r="A113" t="s">
        <v>116</v>
      </c>
      <c r="C113" t="s">
        <v>106</v>
      </c>
      <c r="D113" t="s">
        <v>36</v>
      </c>
      <c r="E113" s="3">
        <v>6620</v>
      </c>
      <c r="F113" s="3">
        <v>630</v>
      </c>
      <c r="G113" s="3">
        <v>0</v>
      </c>
      <c r="H113" s="3">
        <v>360</v>
      </c>
      <c r="I113" s="3">
        <v>7610</v>
      </c>
      <c r="J113" s="3" t="s">
        <v>332</v>
      </c>
      <c r="K113" s="3">
        <f t="shared" si="6"/>
        <v>7450</v>
      </c>
      <c r="L113" s="3">
        <f t="shared" si="7"/>
        <v>7450</v>
      </c>
    </row>
    <row r="114" spans="1:12" x14ac:dyDescent="0.3">
      <c r="A114" t="s">
        <v>117</v>
      </c>
      <c r="C114" t="s">
        <v>106</v>
      </c>
      <c r="D114" t="s">
        <v>11</v>
      </c>
      <c r="E114" s="3">
        <v>6620</v>
      </c>
      <c r="F114" s="3">
        <v>630</v>
      </c>
      <c r="G114" s="3">
        <v>0</v>
      </c>
      <c r="H114" s="3">
        <v>360</v>
      </c>
      <c r="I114" s="3">
        <v>7610</v>
      </c>
      <c r="J114" s="3" t="s">
        <v>332</v>
      </c>
      <c r="K114" s="3">
        <f t="shared" si="6"/>
        <v>7450</v>
      </c>
      <c r="L114" s="3">
        <f t="shared" si="7"/>
        <v>7450</v>
      </c>
    </row>
    <row r="115" spans="1:12" x14ac:dyDescent="0.3">
      <c r="A115" t="s">
        <v>118</v>
      </c>
      <c r="C115" t="s">
        <v>106</v>
      </c>
      <c r="D115" t="s">
        <v>400</v>
      </c>
      <c r="E115" s="3">
        <v>323050</v>
      </c>
      <c r="F115" s="3">
        <v>30720</v>
      </c>
      <c r="G115" s="3">
        <v>223730</v>
      </c>
      <c r="H115" s="3">
        <v>17770</v>
      </c>
      <c r="I115" s="3">
        <v>595270</v>
      </c>
      <c r="J115" s="3" t="s">
        <v>332</v>
      </c>
      <c r="K115" s="3">
        <f t="shared" si="6"/>
        <v>582020</v>
      </c>
      <c r="L115" s="3">
        <f t="shared" si="7"/>
        <v>616208</v>
      </c>
    </row>
    <row r="116" spans="1:12" x14ac:dyDescent="0.3">
      <c r="A116" t="s">
        <v>349</v>
      </c>
      <c r="B116" t="s">
        <v>374</v>
      </c>
      <c r="C116" t="s">
        <v>106</v>
      </c>
      <c r="D116" t="s">
        <v>13</v>
      </c>
      <c r="J116" s="3" t="s">
        <v>332</v>
      </c>
      <c r="K116" s="3">
        <f t="shared" si="6"/>
        <v>0</v>
      </c>
      <c r="L116" s="3">
        <f t="shared" si="7"/>
        <v>8000</v>
      </c>
    </row>
    <row r="117" spans="1:12" x14ac:dyDescent="0.3">
      <c r="A117" t="s">
        <v>119</v>
      </c>
      <c r="C117" t="s">
        <v>106</v>
      </c>
      <c r="D117" t="s">
        <v>11</v>
      </c>
      <c r="E117" s="3">
        <v>18850</v>
      </c>
      <c r="F117" s="3">
        <v>1790</v>
      </c>
      <c r="G117" s="3">
        <v>5650</v>
      </c>
      <c r="H117" s="3">
        <v>1040</v>
      </c>
      <c r="I117" s="3">
        <v>27330</v>
      </c>
      <c r="J117" s="3" t="s">
        <v>332</v>
      </c>
      <c r="K117" s="3">
        <f t="shared" si="6"/>
        <v>26560</v>
      </c>
      <c r="L117" s="3">
        <f t="shared" si="7"/>
        <v>26560</v>
      </c>
    </row>
    <row r="118" spans="1:12" x14ac:dyDescent="0.3">
      <c r="A118" t="s">
        <v>120</v>
      </c>
      <c r="C118" t="s">
        <v>106</v>
      </c>
      <c r="D118" t="s">
        <v>11</v>
      </c>
      <c r="E118" s="3">
        <v>134260</v>
      </c>
      <c r="F118" s="3">
        <v>12770</v>
      </c>
      <c r="G118" s="3">
        <v>53310</v>
      </c>
      <c r="H118" s="3">
        <v>7380</v>
      </c>
      <c r="I118" s="3">
        <v>207720</v>
      </c>
      <c r="J118" s="3" t="s">
        <v>332</v>
      </c>
      <c r="K118" s="3">
        <f t="shared" si="6"/>
        <v>202210</v>
      </c>
      <c r="L118" s="3">
        <f t="shared" si="7"/>
        <v>202210</v>
      </c>
    </row>
    <row r="119" spans="1:12" x14ac:dyDescent="0.3">
      <c r="A119" t="s">
        <v>121</v>
      </c>
      <c r="C119" t="s">
        <v>106</v>
      </c>
      <c r="D119" t="s">
        <v>11</v>
      </c>
      <c r="E119" s="3">
        <v>1480</v>
      </c>
      <c r="F119" s="3">
        <v>140</v>
      </c>
      <c r="G119" s="3">
        <v>0</v>
      </c>
      <c r="H119" s="3">
        <v>80</v>
      </c>
      <c r="I119" s="3">
        <v>1700</v>
      </c>
      <c r="J119" s="3" t="s">
        <v>332</v>
      </c>
      <c r="K119" s="3">
        <f t="shared" si="6"/>
        <v>1670</v>
      </c>
      <c r="L119" s="3">
        <f t="shared" si="7"/>
        <v>1837</v>
      </c>
    </row>
    <row r="120" spans="1:12" x14ac:dyDescent="0.3">
      <c r="A120" t="s">
        <v>122</v>
      </c>
      <c r="C120" t="s">
        <v>106</v>
      </c>
      <c r="D120" t="s">
        <v>11</v>
      </c>
      <c r="E120" s="3">
        <v>1710</v>
      </c>
      <c r="F120" s="3">
        <v>160</v>
      </c>
      <c r="G120" s="3">
        <v>0</v>
      </c>
      <c r="H120" s="3">
        <v>90</v>
      </c>
      <c r="I120" s="3">
        <v>1960</v>
      </c>
      <c r="J120" s="3" t="s">
        <v>332</v>
      </c>
      <c r="K120" s="3">
        <f t="shared" si="6"/>
        <v>1920</v>
      </c>
      <c r="L120" s="3">
        <f t="shared" si="7"/>
        <v>1920</v>
      </c>
    </row>
    <row r="121" spans="1:12" x14ac:dyDescent="0.3">
      <c r="A121" t="s">
        <v>399</v>
      </c>
      <c r="C121" t="s">
        <v>106</v>
      </c>
      <c r="D121" t="s">
        <v>11</v>
      </c>
      <c r="E121" s="3">
        <v>2640</v>
      </c>
      <c r="F121" s="3">
        <v>250</v>
      </c>
      <c r="G121" s="3">
        <v>0</v>
      </c>
      <c r="H121" s="3">
        <v>150</v>
      </c>
      <c r="I121" s="3">
        <v>3040</v>
      </c>
      <c r="J121" s="3" t="s">
        <v>332</v>
      </c>
      <c r="K121" s="3">
        <f t="shared" si="6"/>
        <v>2960</v>
      </c>
      <c r="L121" s="3">
        <f t="shared" si="7"/>
        <v>2960</v>
      </c>
    </row>
    <row r="122" spans="1:12" x14ac:dyDescent="0.3">
      <c r="A122" t="s">
        <v>123</v>
      </c>
      <c r="C122" t="s">
        <v>106</v>
      </c>
      <c r="D122" t="s">
        <v>11</v>
      </c>
      <c r="E122" s="3">
        <v>138940</v>
      </c>
      <c r="F122" s="3">
        <v>13210</v>
      </c>
      <c r="G122" s="3">
        <v>48540</v>
      </c>
      <c r="H122" s="3">
        <v>7640</v>
      </c>
      <c r="I122" s="3">
        <v>208330</v>
      </c>
      <c r="J122" s="3" t="s">
        <v>332</v>
      </c>
      <c r="K122" s="3">
        <f t="shared" si="6"/>
        <v>202620</v>
      </c>
      <c r="L122" s="3">
        <f t="shared" si="7"/>
        <v>202620</v>
      </c>
    </row>
    <row r="123" spans="1:12" x14ac:dyDescent="0.3">
      <c r="A123" t="s">
        <v>124</v>
      </c>
      <c r="C123" t="s">
        <v>106</v>
      </c>
      <c r="D123" t="s">
        <v>10</v>
      </c>
      <c r="E123" s="3">
        <v>207590</v>
      </c>
      <c r="F123" s="3">
        <v>19740</v>
      </c>
      <c r="G123" s="3">
        <v>100300</v>
      </c>
      <c r="H123" s="3">
        <v>11420</v>
      </c>
      <c r="I123" s="3">
        <v>339050</v>
      </c>
      <c r="J123" s="3" t="s">
        <v>332</v>
      </c>
      <c r="K123" s="3">
        <f t="shared" si="6"/>
        <v>330530</v>
      </c>
      <c r="L123" s="3">
        <f t="shared" si="7"/>
        <v>330350</v>
      </c>
    </row>
    <row r="124" spans="1:12" x14ac:dyDescent="0.3">
      <c r="A124" t="s">
        <v>350</v>
      </c>
      <c r="B124" t="s">
        <v>374</v>
      </c>
      <c r="C124" t="s">
        <v>106</v>
      </c>
      <c r="D124" t="s">
        <v>10</v>
      </c>
      <c r="J124" s="3" t="s">
        <v>332</v>
      </c>
      <c r="K124" s="3">
        <f t="shared" si="6"/>
        <v>0</v>
      </c>
      <c r="L124" s="3">
        <f t="shared" si="7"/>
        <v>1000</v>
      </c>
    </row>
    <row r="125" spans="1:12" x14ac:dyDescent="0.3">
      <c r="A125" t="s">
        <v>125</v>
      </c>
      <c r="C125" t="s">
        <v>106</v>
      </c>
      <c r="D125" t="s">
        <v>10</v>
      </c>
      <c r="E125" s="3">
        <v>18850</v>
      </c>
      <c r="F125" s="3">
        <v>1790</v>
      </c>
      <c r="G125" s="3">
        <v>5650</v>
      </c>
      <c r="H125" s="3">
        <v>1040</v>
      </c>
      <c r="I125" s="3">
        <v>27330</v>
      </c>
      <c r="J125" s="3" t="s">
        <v>332</v>
      </c>
      <c r="K125" s="3">
        <f t="shared" si="6"/>
        <v>26560</v>
      </c>
      <c r="L125" s="3">
        <f t="shared" si="7"/>
        <v>26540</v>
      </c>
    </row>
    <row r="126" spans="1:12" x14ac:dyDescent="0.3">
      <c r="A126" t="s">
        <v>291</v>
      </c>
      <c r="C126" t="s">
        <v>106</v>
      </c>
      <c r="D126" t="s">
        <v>10</v>
      </c>
      <c r="E126" s="3">
        <v>22790</v>
      </c>
      <c r="F126" s="3">
        <v>2170</v>
      </c>
      <c r="G126" s="3">
        <v>0</v>
      </c>
      <c r="H126" s="3">
        <v>1250</v>
      </c>
      <c r="I126" s="3">
        <v>26210</v>
      </c>
      <c r="J126" s="3" t="s">
        <v>332</v>
      </c>
      <c r="K126" s="3">
        <f t="shared" si="6"/>
        <v>25640</v>
      </c>
      <c r="L126" s="3">
        <f t="shared" si="7"/>
        <v>25610</v>
      </c>
    </row>
    <row r="127" spans="1:12" x14ac:dyDescent="0.3">
      <c r="A127" t="s">
        <v>126</v>
      </c>
      <c r="C127" t="s">
        <v>106</v>
      </c>
      <c r="D127" t="s">
        <v>11</v>
      </c>
      <c r="E127" s="3">
        <v>6650</v>
      </c>
      <c r="F127" s="3">
        <v>630</v>
      </c>
      <c r="G127" s="3">
        <v>0</v>
      </c>
      <c r="H127" s="3">
        <v>370</v>
      </c>
      <c r="I127" s="3">
        <v>7650</v>
      </c>
      <c r="J127" s="3" t="s">
        <v>332</v>
      </c>
      <c r="K127" s="3">
        <f t="shared" si="6"/>
        <v>7480</v>
      </c>
      <c r="L127" s="3">
        <f t="shared" si="7"/>
        <v>7450</v>
      </c>
    </row>
    <row r="128" spans="1:12" x14ac:dyDescent="0.3">
      <c r="A128" t="s">
        <v>127</v>
      </c>
      <c r="C128" t="s">
        <v>106</v>
      </c>
      <c r="D128" t="s">
        <v>11</v>
      </c>
      <c r="E128" s="3">
        <v>225720</v>
      </c>
      <c r="F128" s="3">
        <v>21470</v>
      </c>
      <c r="G128" s="3">
        <v>105370</v>
      </c>
      <c r="H128" s="3">
        <v>12410</v>
      </c>
      <c r="I128" s="3">
        <v>364970</v>
      </c>
      <c r="J128" s="3" t="s">
        <v>332</v>
      </c>
      <c r="K128" s="3">
        <f t="shared" si="6"/>
        <v>355710</v>
      </c>
      <c r="L128" s="3">
        <f t="shared" si="7"/>
        <v>355710</v>
      </c>
    </row>
    <row r="129" spans="1:12" x14ac:dyDescent="0.3">
      <c r="A129" t="s">
        <v>351</v>
      </c>
      <c r="B129" t="s">
        <v>374</v>
      </c>
      <c r="C129" t="s">
        <v>106</v>
      </c>
      <c r="D129" t="s">
        <v>11</v>
      </c>
      <c r="J129" s="3" t="s">
        <v>332</v>
      </c>
      <c r="K129" s="3">
        <f t="shared" si="6"/>
        <v>0</v>
      </c>
      <c r="L129" s="3">
        <f t="shared" si="7"/>
        <v>4780</v>
      </c>
    </row>
    <row r="130" spans="1:12" x14ac:dyDescent="0.3">
      <c r="A130" t="s">
        <v>128</v>
      </c>
      <c r="C130" t="s">
        <v>106</v>
      </c>
      <c r="D130" t="s">
        <v>11</v>
      </c>
      <c r="E130" s="3">
        <v>18850</v>
      </c>
      <c r="F130" s="3">
        <v>1790</v>
      </c>
      <c r="G130" s="3">
        <v>5650</v>
      </c>
      <c r="H130" s="3">
        <v>1040</v>
      </c>
      <c r="I130" s="3">
        <v>27330</v>
      </c>
      <c r="J130" s="3" t="s">
        <v>332</v>
      </c>
      <c r="K130" s="3">
        <f t="shared" si="6"/>
        <v>26560</v>
      </c>
      <c r="L130" s="3">
        <f t="shared" si="7"/>
        <v>28390</v>
      </c>
    </row>
    <row r="131" spans="1:12" x14ac:dyDescent="0.3">
      <c r="A131" t="s">
        <v>129</v>
      </c>
      <c r="C131" t="s">
        <v>106</v>
      </c>
      <c r="D131" t="s">
        <v>36</v>
      </c>
      <c r="E131" s="3">
        <v>180050</v>
      </c>
      <c r="F131" s="3">
        <v>17120</v>
      </c>
      <c r="G131" s="3">
        <v>85020</v>
      </c>
      <c r="H131" s="3">
        <v>9900</v>
      </c>
      <c r="I131" s="3">
        <v>292090</v>
      </c>
      <c r="J131" s="3" t="s">
        <v>332</v>
      </c>
      <c r="K131" s="3">
        <f t="shared" ref="K131:K162" si="8">VLOOKUP($A131,Nineteen,9,)</f>
        <v>284720</v>
      </c>
      <c r="L131" s="3">
        <f t="shared" ref="L131:L162" si="9">VLOOKUP($A131,Nineteen,10,)</f>
        <v>284720</v>
      </c>
    </row>
    <row r="132" spans="1:12" x14ac:dyDescent="0.3">
      <c r="A132" t="s">
        <v>352</v>
      </c>
      <c r="B132" t="s">
        <v>374</v>
      </c>
      <c r="C132" t="s">
        <v>106</v>
      </c>
      <c r="D132" t="s">
        <v>36</v>
      </c>
      <c r="J132" s="3" t="s">
        <v>332</v>
      </c>
      <c r="K132" s="3">
        <f t="shared" si="8"/>
        <v>0</v>
      </c>
      <c r="L132" s="3">
        <f t="shared" si="9"/>
        <v>1200</v>
      </c>
    </row>
    <row r="133" spans="1:12" x14ac:dyDescent="0.3">
      <c r="A133" t="s">
        <v>130</v>
      </c>
      <c r="C133" t="s">
        <v>106</v>
      </c>
      <c r="D133" t="s">
        <v>36</v>
      </c>
      <c r="E133" s="3">
        <v>18850</v>
      </c>
      <c r="F133" s="3">
        <v>1790</v>
      </c>
      <c r="G133" s="3">
        <v>5650</v>
      </c>
      <c r="H133" s="3">
        <v>1040</v>
      </c>
      <c r="I133" s="3">
        <v>27330</v>
      </c>
      <c r="J133" s="3" t="s">
        <v>332</v>
      </c>
      <c r="K133" s="3">
        <f t="shared" si="8"/>
        <v>26560</v>
      </c>
      <c r="L133" s="3">
        <f t="shared" si="9"/>
        <v>26560</v>
      </c>
    </row>
    <row r="134" spans="1:12" x14ac:dyDescent="0.3">
      <c r="A134" t="s">
        <v>131</v>
      </c>
      <c r="C134" t="s">
        <v>106</v>
      </c>
      <c r="D134" t="s">
        <v>11</v>
      </c>
      <c r="E134" s="3">
        <v>162420</v>
      </c>
      <c r="F134" s="3">
        <v>15450</v>
      </c>
      <c r="G134" s="3">
        <v>75900</v>
      </c>
      <c r="H134" s="3">
        <v>8930</v>
      </c>
      <c r="I134" s="3">
        <v>262700</v>
      </c>
      <c r="J134" s="3" t="s">
        <v>332</v>
      </c>
      <c r="K134" s="3">
        <f t="shared" si="8"/>
        <v>256030</v>
      </c>
      <c r="L134" s="3">
        <f t="shared" si="9"/>
        <v>256030</v>
      </c>
    </row>
    <row r="135" spans="1:12" x14ac:dyDescent="0.3">
      <c r="A135" t="s">
        <v>353</v>
      </c>
      <c r="B135" t="s">
        <v>374</v>
      </c>
      <c r="C135" t="s">
        <v>106</v>
      </c>
      <c r="D135" t="s">
        <v>11</v>
      </c>
      <c r="J135" s="3" t="s">
        <v>332</v>
      </c>
      <c r="K135" s="3">
        <f t="shared" si="8"/>
        <v>0</v>
      </c>
      <c r="L135" s="3">
        <f t="shared" si="9"/>
        <v>600</v>
      </c>
    </row>
    <row r="136" spans="1:12" x14ac:dyDescent="0.3">
      <c r="A136" t="s">
        <v>132</v>
      </c>
      <c r="C136" t="s">
        <v>106</v>
      </c>
      <c r="D136" t="s">
        <v>11</v>
      </c>
      <c r="E136" s="3">
        <v>18850</v>
      </c>
      <c r="F136" s="3">
        <v>1790</v>
      </c>
      <c r="G136" s="3">
        <v>5650</v>
      </c>
      <c r="H136" s="3">
        <v>1040</v>
      </c>
      <c r="I136" s="3">
        <v>27330</v>
      </c>
      <c r="J136" s="3" t="s">
        <v>332</v>
      </c>
      <c r="K136" s="3">
        <f t="shared" si="8"/>
        <v>26560</v>
      </c>
      <c r="L136" s="3">
        <f t="shared" si="9"/>
        <v>26560</v>
      </c>
    </row>
    <row r="137" spans="1:12" x14ac:dyDescent="0.3">
      <c r="A137" t="s">
        <v>133</v>
      </c>
      <c r="C137" t="s">
        <v>106</v>
      </c>
      <c r="D137" t="s">
        <v>11</v>
      </c>
      <c r="E137" s="3">
        <v>156070</v>
      </c>
      <c r="F137" s="3">
        <v>14840</v>
      </c>
      <c r="G137" s="3">
        <v>73000</v>
      </c>
      <c r="H137" s="3">
        <v>8580</v>
      </c>
      <c r="I137" s="3">
        <v>252490</v>
      </c>
      <c r="J137" s="3" t="s">
        <v>332</v>
      </c>
      <c r="K137" s="3">
        <f t="shared" si="8"/>
        <v>246080</v>
      </c>
      <c r="L137" s="3">
        <f t="shared" si="9"/>
        <v>246080</v>
      </c>
    </row>
    <row r="138" spans="1:12" x14ac:dyDescent="0.3">
      <c r="A138" t="s">
        <v>354</v>
      </c>
      <c r="B138" t="s">
        <v>374</v>
      </c>
      <c r="C138" t="s">
        <v>106</v>
      </c>
      <c r="D138" t="s">
        <v>11</v>
      </c>
      <c r="J138" s="3" t="s">
        <v>332</v>
      </c>
      <c r="K138" s="3">
        <f t="shared" si="8"/>
        <v>0</v>
      </c>
      <c r="L138" s="3">
        <f t="shared" si="9"/>
        <v>1000</v>
      </c>
    </row>
    <row r="139" spans="1:12" x14ac:dyDescent="0.3">
      <c r="A139" t="s">
        <v>134</v>
      </c>
      <c r="C139" t="s">
        <v>106</v>
      </c>
      <c r="D139" t="s">
        <v>11</v>
      </c>
      <c r="E139" s="3">
        <v>18850</v>
      </c>
      <c r="F139" s="3">
        <v>1790</v>
      </c>
      <c r="G139" s="3">
        <v>5650</v>
      </c>
      <c r="H139" s="3">
        <v>1040</v>
      </c>
      <c r="I139" s="3">
        <v>27330</v>
      </c>
      <c r="J139" s="3" t="s">
        <v>332</v>
      </c>
      <c r="K139" s="3">
        <f t="shared" si="8"/>
        <v>26560</v>
      </c>
      <c r="L139" s="3">
        <f t="shared" si="9"/>
        <v>26560</v>
      </c>
    </row>
    <row r="140" spans="1:12" x14ac:dyDescent="0.3">
      <c r="A140" t="s">
        <v>135</v>
      </c>
      <c r="C140" t="s">
        <v>106</v>
      </c>
      <c r="D140" t="s">
        <v>11</v>
      </c>
      <c r="E140" s="3">
        <v>2540</v>
      </c>
      <c r="F140" s="3">
        <v>240</v>
      </c>
      <c r="G140" s="3">
        <v>0</v>
      </c>
      <c r="H140" s="3">
        <v>140</v>
      </c>
      <c r="I140" s="3">
        <v>2920</v>
      </c>
      <c r="J140" s="3" t="s">
        <v>332</v>
      </c>
      <c r="K140" s="3">
        <f t="shared" si="8"/>
        <v>2860</v>
      </c>
      <c r="L140" s="3">
        <f t="shared" si="9"/>
        <v>2860</v>
      </c>
    </row>
    <row r="141" spans="1:12" x14ac:dyDescent="0.3">
      <c r="A141" t="s">
        <v>136</v>
      </c>
      <c r="C141" t="s">
        <v>106</v>
      </c>
      <c r="D141" t="s">
        <v>11</v>
      </c>
      <c r="E141" s="3">
        <v>146830</v>
      </c>
      <c r="F141" s="3">
        <v>13960</v>
      </c>
      <c r="G141" s="3">
        <v>67660</v>
      </c>
      <c r="H141" s="3">
        <v>8080</v>
      </c>
      <c r="I141" s="3">
        <v>236530</v>
      </c>
      <c r="J141" s="3" t="s">
        <v>332</v>
      </c>
      <c r="K141" s="3">
        <f t="shared" si="8"/>
        <v>230500</v>
      </c>
      <c r="L141" s="3">
        <f t="shared" si="9"/>
        <v>230500</v>
      </c>
    </row>
    <row r="142" spans="1:12" x14ac:dyDescent="0.3">
      <c r="A142" t="s">
        <v>355</v>
      </c>
      <c r="B142" t="s">
        <v>374</v>
      </c>
      <c r="C142" t="s">
        <v>106</v>
      </c>
      <c r="D142" t="s">
        <v>11</v>
      </c>
      <c r="J142" s="3" t="s">
        <v>332</v>
      </c>
      <c r="K142" s="3">
        <f t="shared" si="8"/>
        <v>0</v>
      </c>
      <c r="L142" s="3">
        <f t="shared" si="9"/>
        <v>1000</v>
      </c>
    </row>
    <row r="143" spans="1:12" x14ac:dyDescent="0.3">
      <c r="A143" t="s">
        <v>137</v>
      </c>
      <c r="C143" t="s">
        <v>106</v>
      </c>
      <c r="D143" t="s">
        <v>11</v>
      </c>
      <c r="E143" s="3">
        <v>18850</v>
      </c>
      <c r="F143" s="3">
        <v>1790</v>
      </c>
      <c r="G143" s="3">
        <v>5650</v>
      </c>
      <c r="H143" s="3">
        <v>1040</v>
      </c>
      <c r="I143" s="3">
        <v>27330</v>
      </c>
      <c r="J143" s="3" t="s">
        <v>332</v>
      </c>
      <c r="K143" s="3">
        <f t="shared" si="8"/>
        <v>26560</v>
      </c>
      <c r="L143" s="3">
        <f t="shared" si="9"/>
        <v>26560</v>
      </c>
    </row>
    <row r="144" spans="1:12" x14ac:dyDescent="0.3">
      <c r="A144" t="s">
        <v>138</v>
      </c>
      <c r="C144" t="s">
        <v>106</v>
      </c>
      <c r="D144" t="s">
        <v>400</v>
      </c>
      <c r="E144" s="3">
        <v>18850</v>
      </c>
      <c r="F144" s="3">
        <v>1790</v>
      </c>
      <c r="G144" s="3">
        <v>5650</v>
      </c>
      <c r="H144" s="3">
        <v>1040</v>
      </c>
      <c r="I144" s="3">
        <v>27330</v>
      </c>
      <c r="J144" s="3" t="s">
        <v>332</v>
      </c>
      <c r="K144" s="3">
        <f t="shared" si="8"/>
        <v>26560</v>
      </c>
      <c r="L144" s="3">
        <f t="shared" si="9"/>
        <v>28470</v>
      </c>
    </row>
    <row r="145" spans="1:12" x14ac:dyDescent="0.3">
      <c r="A145" t="s">
        <v>139</v>
      </c>
      <c r="C145" t="s">
        <v>106</v>
      </c>
      <c r="D145" t="s">
        <v>91</v>
      </c>
      <c r="E145" s="3">
        <v>198050</v>
      </c>
      <c r="F145" s="3">
        <v>18830</v>
      </c>
      <c r="G145" s="3">
        <v>99680</v>
      </c>
      <c r="H145" s="3">
        <v>10890</v>
      </c>
      <c r="I145" s="3">
        <v>327450</v>
      </c>
      <c r="J145" s="3" t="s">
        <v>332</v>
      </c>
      <c r="K145" s="3">
        <f t="shared" si="8"/>
        <v>319320</v>
      </c>
      <c r="L145" s="3">
        <f t="shared" si="9"/>
        <v>319320</v>
      </c>
    </row>
    <row r="146" spans="1:12" x14ac:dyDescent="0.3">
      <c r="A146" t="s">
        <v>356</v>
      </c>
      <c r="B146" t="s">
        <v>374</v>
      </c>
      <c r="C146" t="s">
        <v>106</v>
      </c>
      <c r="D146" t="s">
        <v>91</v>
      </c>
      <c r="J146" s="3" t="s">
        <v>332</v>
      </c>
      <c r="K146" s="3">
        <f t="shared" si="8"/>
        <v>0</v>
      </c>
      <c r="L146" s="3" t="str">
        <f t="shared" si="9"/>
        <v>*</v>
      </c>
    </row>
    <row r="147" spans="1:12" x14ac:dyDescent="0.3">
      <c r="A147" t="s">
        <v>140</v>
      </c>
      <c r="C147" t="s">
        <v>106</v>
      </c>
      <c r="D147" t="s">
        <v>91</v>
      </c>
      <c r="E147" s="3">
        <v>18850</v>
      </c>
      <c r="F147" s="3">
        <v>1790</v>
      </c>
      <c r="G147" s="3">
        <v>5650</v>
      </c>
      <c r="H147" s="3">
        <v>1040</v>
      </c>
      <c r="I147" s="3">
        <v>27330</v>
      </c>
      <c r="J147" s="3" t="s">
        <v>332</v>
      </c>
      <c r="K147" s="3">
        <f t="shared" si="8"/>
        <v>26560</v>
      </c>
      <c r="L147" s="3">
        <f t="shared" si="9"/>
        <v>28360</v>
      </c>
    </row>
    <row r="148" spans="1:12" x14ac:dyDescent="0.3">
      <c r="A148" t="s">
        <v>141</v>
      </c>
      <c r="C148" t="s">
        <v>106</v>
      </c>
      <c r="D148" t="s">
        <v>91</v>
      </c>
      <c r="E148" s="3">
        <v>22130</v>
      </c>
      <c r="F148" s="3">
        <v>2100</v>
      </c>
      <c r="G148" s="3">
        <v>0</v>
      </c>
      <c r="H148" s="3">
        <v>1220</v>
      </c>
      <c r="I148" s="3">
        <v>25450</v>
      </c>
      <c r="J148" s="3" t="s">
        <v>332</v>
      </c>
      <c r="K148" s="3">
        <f t="shared" si="8"/>
        <v>24890</v>
      </c>
      <c r="L148" s="3">
        <f t="shared" si="9"/>
        <v>24890</v>
      </c>
    </row>
    <row r="149" spans="1:12" x14ac:dyDescent="0.3">
      <c r="A149" t="s">
        <v>142</v>
      </c>
      <c r="C149" t="s">
        <v>106</v>
      </c>
      <c r="D149" t="s">
        <v>11</v>
      </c>
      <c r="E149" s="3">
        <v>304400</v>
      </c>
      <c r="F149" s="3">
        <v>28950</v>
      </c>
      <c r="G149" s="3">
        <v>184880</v>
      </c>
      <c r="H149" s="3">
        <v>16740</v>
      </c>
      <c r="I149" s="3">
        <v>534970</v>
      </c>
      <c r="J149" s="3" t="s">
        <v>332</v>
      </c>
      <c r="K149" s="3">
        <f t="shared" si="8"/>
        <v>522470</v>
      </c>
      <c r="L149" s="3">
        <f t="shared" si="9"/>
        <v>522470</v>
      </c>
    </row>
    <row r="150" spans="1:12" x14ac:dyDescent="0.3">
      <c r="A150" t="s">
        <v>357</v>
      </c>
      <c r="B150" t="s">
        <v>374</v>
      </c>
      <c r="C150" t="s">
        <v>106</v>
      </c>
      <c r="D150" t="s">
        <v>11</v>
      </c>
      <c r="J150" s="3" t="s">
        <v>332</v>
      </c>
      <c r="K150" s="3">
        <f t="shared" si="8"/>
        <v>0</v>
      </c>
      <c r="L150" s="3">
        <f t="shared" si="9"/>
        <v>6700</v>
      </c>
    </row>
    <row r="151" spans="1:12" x14ac:dyDescent="0.3">
      <c r="A151" t="s">
        <v>143</v>
      </c>
      <c r="C151" t="s">
        <v>106</v>
      </c>
      <c r="D151" t="s">
        <v>11</v>
      </c>
      <c r="E151" s="3">
        <v>18850</v>
      </c>
      <c r="F151" s="3">
        <v>1790</v>
      </c>
      <c r="G151" s="3">
        <v>5650</v>
      </c>
      <c r="H151" s="3">
        <v>1040</v>
      </c>
      <c r="I151" s="3">
        <v>27330</v>
      </c>
      <c r="J151" s="3" t="s">
        <v>332</v>
      </c>
      <c r="K151" s="3">
        <f t="shared" si="8"/>
        <v>26560</v>
      </c>
      <c r="L151" s="3">
        <f t="shared" si="9"/>
        <v>27000</v>
      </c>
    </row>
    <row r="152" spans="1:12" x14ac:dyDescent="0.3">
      <c r="A152" t="s">
        <v>144</v>
      </c>
      <c r="C152" t="s">
        <v>106</v>
      </c>
      <c r="D152" t="s">
        <v>11</v>
      </c>
      <c r="E152" s="3">
        <v>31740</v>
      </c>
      <c r="F152" s="3">
        <v>3020</v>
      </c>
      <c r="G152" s="3">
        <v>0</v>
      </c>
      <c r="H152" s="3">
        <v>1750</v>
      </c>
      <c r="I152" s="3">
        <v>36510</v>
      </c>
      <c r="J152" s="3" t="s">
        <v>332</v>
      </c>
      <c r="K152" s="3">
        <f t="shared" si="8"/>
        <v>35700</v>
      </c>
      <c r="L152" s="3">
        <f t="shared" si="9"/>
        <v>35700</v>
      </c>
    </row>
    <row r="153" spans="1:12" x14ac:dyDescent="0.3">
      <c r="A153" t="s">
        <v>145</v>
      </c>
      <c r="C153" t="s">
        <v>106</v>
      </c>
      <c r="D153" t="s">
        <v>11</v>
      </c>
      <c r="E153" s="3">
        <v>347630</v>
      </c>
      <c r="F153" s="3">
        <v>33060</v>
      </c>
      <c r="G153" s="3">
        <v>258450</v>
      </c>
      <c r="H153" s="3">
        <v>19120</v>
      </c>
      <c r="I153" s="3">
        <v>658260</v>
      </c>
      <c r="J153" s="3" t="s">
        <v>332</v>
      </c>
      <c r="K153" s="3">
        <f t="shared" si="8"/>
        <v>643990</v>
      </c>
      <c r="L153" s="3">
        <f t="shared" si="9"/>
        <v>643990</v>
      </c>
    </row>
    <row r="154" spans="1:12" x14ac:dyDescent="0.3">
      <c r="A154" t="s">
        <v>146</v>
      </c>
      <c r="C154" t="s">
        <v>106</v>
      </c>
      <c r="D154" t="s">
        <v>11</v>
      </c>
      <c r="E154" s="3">
        <v>18850</v>
      </c>
      <c r="F154" s="3">
        <v>1790</v>
      </c>
      <c r="G154" s="3">
        <v>5650</v>
      </c>
      <c r="H154" s="3">
        <v>1040</v>
      </c>
      <c r="I154" s="3">
        <v>27330</v>
      </c>
      <c r="J154" s="3" t="s">
        <v>332</v>
      </c>
      <c r="K154" s="3">
        <f t="shared" si="8"/>
        <v>26560</v>
      </c>
      <c r="L154" s="3">
        <f t="shared" si="9"/>
        <v>26560</v>
      </c>
    </row>
    <row r="155" spans="1:12" x14ac:dyDescent="0.3">
      <c r="A155" t="s">
        <v>401</v>
      </c>
      <c r="C155" t="s">
        <v>106</v>
      </c>
      <c r="D155" t="s">
        <v>11</v>
      </c>
      <c r="E155" s="3">
        <v>7480</v>
      </c>
      <c r="F155" s="3">
        <v>710</v>
      </c>
      <c r="G155" s="3">
        <v>0</v>
      </c>
      <c r="H155" s="3">
        <v>410</v>
      </c>
      <c r="I155" s="3">
        <v>8600</v>
      </c>
      <c r="J155" s="3" t="s">
        <v>332</v>
      </c>
      <c r="K155" s="3">
        <f t="shared" si="8"/>
        <v>8410</v>
      </c>
      <c r="L155" s="3">
        <f t="shared" si="9"/>
        <v>8410</v>
      </c>
    </row>
    <row r="156" spans="1:12" x14ac:dyDescent="0.3">
      <c r="A156" t="s">
        <v>147</v>
      </c>
      <c r="C156" t="s">
        <v>106</v>
      </c>
      <c r="D156" t="s">
        <v>11</v>
      </c>
      <c r="E156" s="3">
        <v>6620</v>
      </c>
      <c r="F156" s="3">
        <v>630</v>
      </c>
      <c r="G156" s="3">
        <v>0</v>
      </c>
      <c r="H156" s="3">
        <v>360</v>
      </c>
      <c r="I156" s="3">
        <v>7610</v>
      </c>
      <c r="J156" s="3" t="s">
        <v>332</v>
      </c>
      <c r="K156" s="3">
        <f t="shared" si="8"/>
        <v>7450</v>
      </c>
      <c r="L156" s="3">
        <f t="shared" si="9"/>
        <v>7450</v>
      </c>
    </row>
    <row r="157" spans="1:12" x14ac:dyDescent="0.3">
      <c r="A157" t="s">
        <v>148</v>
      </c>
      <c r="C157" t="s">
        <v>106</v>
      </c>
      <c r="D157" t="s">
        <v>10</v>
      </c>
      <c r="E157" s="3">
        <v>6620</v>
      </c>
      <c r="F157" s="3">
        <v>630</v>
      </c>
      <c r="G157" s="3">
        <v>0</v>
      </c>
      <c r="H157" s="3">
        <v>360</v>
      </c>
      <c r="I157" s="3">
        <v>7610</v>
      </c>
      <c r="J157" s="3" t="s">
        <v>332</v>
      </c>
      <c r="K157" s="3">
        <f t="shared" si="8"/>
        <v>7450</v>
      </c>
      <c r="L157" s="3">
        <f t="shared" si="9"/>
        <v>7450</v>
      </c>
    </row>
    <row r="158" spans="1:12" x14ac:dyDescent="0.3">
      <c r="A158" t="s">
        <v>149</v>
      </c>
      <c r="C158" t="s">
        <v>106</v>
      </c>
      <c r="D158" t="s">
        <v>10</v>
      </c>
      <c r="E158" s="3">
        <v>255540</v>
      </c>
      <c r="F158" s="3">
        <v>24300</v>
      </c>
      <c r="G158" s="3">
        <v>136160</v>
      </c>
      <c r="H158" s="3">
        <v>14050</v>
      </c>
      <c r="I158" s="3">
        <v>430050</v>
      </c>
      <c r="J158" s="3" t="s">
        <v>332</v>
      </c>
      <c r="K158" s="3">
        <f t="shared" si="8"/>
        <v>419570</v>
      </c>
      <c r="L158" s="3">
        <f t="shared" si="9"/>
        <v>422850</v>
      </c>
    </row>
    <row r="159" spans="1:12" x14ac:dyDescent="0.3">
      <c r="A159" t="s">
        <v>358</v>
      </c>
      <c r="B159" t="s">
        <v>374</v>
      </c>
      <c r="C159" t="s">
        <v>106</v>
      </c>
      <c r="D159" t="s">
        <v>10</v>
      </c>
      <c r="J159" s="3" t="s">
        <v>332</v>
      </c>
      <c r="K159" s="3">
        <f t="shared" si="8"/>
        <v>0</v>
      </c>
      <c r="L159" s="3">
        <f t="shared" si="9"/>
        <v>2000</v>
      </c>
    </row>
    <row r="160" spans="1:12" x14ac:dyDescent="0.3">
      <c r="A160" t="s">
        <v>150</v>
      </c>
      <c r="C160" t="s">
        <v>106</v>
      </c>
      <c r="D160" t="s">
        <v>10</v>
      </c>
      <c r="E160" s="3">
        <v>27130</v>
      </c>
      <c r="F160" s="3">
        <v>2580</v>
      </c>
      <c r="G160" s="3">
        <v>0</v>
      </c>
      <c r="H160" s="3">
        <v>1490</v>
      </c>
      <c r="I160" s="3">
        <v>31200</v>
      </c>
      <c r="J160" s="3" t="s">
        <v>332</v>
      </c>
      <c r="K160" s="3">
        <f t="shared" si="8"/>
        <v>30510</v>
      </c>
      <c r="L160" s="3">
        <f t="shared" si="9"/>
        <v>30480</v>
      </c>
    </row>
    <row r="161" spans="1:12" x14ac:dyDescent="0.3">
      <c r="A161" t="s">
        <v>151</v>
      </c>
      <c r="C161" t="s">
        <v>106</v>
      </c>
      <c r="D161" t="s">
        <v>10</v>
      </c>
      <c r="E161" s="3">
        <v>8900</v>
      </c>
      <c r="F161" s="3">
        <v>850</v>
      </c>
      <c r="G161" s="3">
        <v>0</v>
      </c>
      <c r="H161" s="3">
        <v>490</v>
      </c>
      <c r="I161" s="3">
        <v>10240</v>
      </c>
      <c r="J161" s="3" t="s">
        <v>332</v>
      </c>
      <c r="K161" s="3">
        <f t="shared" si="8"/>
        <v>10010</v>
      </c>
      <c r="L161" s="3">
        <f t="shared" si="9"/>
        <v>10000</v>
      </c>
    </row>
    <row r="162" spans="1:12" x14ac:dyDescent="0.3">
      <c r="A162" t="s">
        <v>152</v>
      </c>
      <c r="C162" t="s">
        <v>106</v>
      </c>
      <c r="D162" t="s">
        <v>11</v>
      </c>
      <c r="E162" s="3">
        <v>165260</v>
      </c>
      <c r="F162" s="3">
        <v>15720</v>
      </c>
      <c r="G162" s="3">
        <v>69760</v>
      </c>
      <c r="H162" s="3">
        <v>9090</v>
      </c>
      <c r="I162" s="3">
        <v>259830</v>
      </c>
      <c r="J162" s="3" t="s">
        <v>332</v>
      </c>
      <c r="K162" s="3">
        <f t="shared" si="8"/>
        <v>253060</v>
      </c>
      <c r="L162" s="3">
        <f t="shared" si="9"/>
        <v>253060</v>
      </c>
    </row>
    <row r="163" spans="1:12" x14ac:dyDescent="0.3">
      <c r="A163" t="s">
        <v>153</v>
      </c>
      <c r="C163" t="s">
        <v>106</v>
      </c>
      <c r="D163" t="s">
        <v>11</v>
      </c>
      <c r="E163" s="3">
        <v>18850</v>
      </c>
      <c r="F163" s="3">
        <v>1790</v>
      </c>
      <c r="G163" s="3">
        <v>5650</v>
      </c>
      <c r="H163" s="3">
        <v>1040</v>
      </c>
      <c r="I163" s="3">
        <v>27330</v>
      </c>
      <c r="J163" s="3" t="s">
        <v>332</v>
      </c>
      <c r="K163" s="3">
        <f t="shared" ref="K163:K194" si="10">VLOOKUP($A163,Nineteen,9,)</f>
        <v>26560</v>
      </c>
      <c r="L163" s="3">
        <f t="shared" ref="L163:L194" si="11">VLOOKUP($A163,Nineteen,10,)</f>
        <v>26560</v>
      </c>
    </row>
    <row r="164" spans="1:12" x14ac:dyDescent="0.3">
      <c r="A164" t="s">
        <v>154</v>
      </c>
      <c r="C164" t="s">
        <v>106</v>
      </c>
      <c r="D164" t="s">
        <v>11</v>
      </c>
      <c r="E164" s="3">
        <v>6620</v>
      </c>
      <c r="F164" s="3">
        <v>630</v>
      </c>
      <c r="G164" s="3">
        <v>0</v>
      </c>
      <c r="H164" s="3">
        <v>360</v>
      </c>
      <c r="I164" s="3">
        <v>7610</v>
      </c>
      <c r="J164" s="3" t="s">
        <v>332</v>
      </c>
      <c r="K164" s="3">
        <f t="shared" si="10"/>
        <v>7450</v>
      </c>
      <c r="L164" s="3">
        <f t="shared" si="11"/>
        <v>7450</v>
      </c>
    </row>
    <row r="165" spans="1:12" x14ac:dyDescent="0.3">
      <c r="A165" t="s">
        <v>155</v>
      </c>
      <c r="C165" t="s">
        <v>106</v>
      </c>
      <c r="D165" t="s">
        <v>400</v>
      </c>
      <c r="E165" s="3">
        <v>38770</v>
      </c>
      <c r="F165" s="3">
        <v>3690</v>
      </c>
      <c r="G165" s="3">
        <v>0</v>
      </c>
      <c r="H165" s="3">
        <v>2130</v>
      </c>
      <c r="I165" s="3">
        <v>44590</v>
      </c>
      <c r="J165" s="3" t="s">
        <v>332</v>
      </c>
      <c r="K165" s="3">
        <f t="shared" si="10"/>
        <v>43600</v>
      </c>
      <c r="L165" s="3">
        <f t="shared" si="11"/>
        <v>46418</v>
      </c>
    </row>
    <row r="166" spans="1:12" x14ac:dyDescent="0.3">
      <c r="A166" t="s">
        <v>156</v>
      </c>
      <c r="C166" t="s">
        <v>106</v>
      </c>
      <c r="D166" t="s">
        <v>400</v>
      </c>
      <c r="E166" s="3">
        <v>6620</v>
      </c>
      <c r="F166" s="3">
        <v>630</v>
      </c>
      <c r="G166" s="3">
        <v>0</v>
      </c>
      <c r="H166" s="3">
        <v>360</v>
      </c>
      <c r="I166" s="3">
        <v>7610</v>
      </c>
      <c r="J166" s="3" t="s">
        <v>332</v>
      </c>
      <c r="K166" s="3">
        <f t="shared" si="10"/>
        <v>7450</v>
      </c>
      <c r="L166" s="3">
        <f t="shared" si="11"/>
        <v>7450</v>
      </c>
    </row>
    <row r="167" spans="1:12" x14ac:dyDescent="0.3">
      <c r="A167" t="s">
        <v>157</v>
      </c>
      <c r="C167" t="s">
        <v>106</v>
      </c>
      <c r="D167" t="s">
        <v>91</v>
      </c>
      <c r="E167" s="3">
        <v>148890</v>
      </c>
      <c r="F167" s="3">
        <v>14160</v>
      </c>
      <c r="G167" s="3">
        <v>66860</v>
      </c>
      <c r="H167" s="3">
        <v>8190</v>
      </c>
      <c r="I167" s="3">
        <v>238100</v>
      </c>
      <c r="J167" s="3" t="s">
        <v>332</v>
      </c>
      <c r="K167" s="3">
        <f t="shared" si="10"/>
        <v>231990</v>
      </c>
      <c r="L167" s="3">
        <f t="shared" si="11"/>
        <v>231990</v>
      </c>
    </row>
    <row r="168" spans="1:12" x14ac:dyDescent="0.3">
      <c r="A168" t="s">
        <v>158</v>
      </c>
      <c r="C168" t="s">
        <v>106</v>
      </c>
      <c r="D168" t="s">
        <v>91</v>
      </c>
      <c r="E168" s="3">
        <v>18850</v>
      </c>
      <c r="F168" s="3">
        <v>1790</v>
      </c>
      <c r="G168" s="3">
        <v>5650</v>
      </c>
      <c r="H168" s="3">
        <v>1040</v>
      </c>
      <c r="I168" s="3">
        <v>27330</v>
      </c>
      <c r="J168" s="3" t="s">
        <v>332</v>
      </c>
      <c r="K168" s="3">
        <f t="shared" si="10"/>
        <v>26560</v>
      </c>
      <c r="L168" s="3">
        <f t="shared" si="11"/>
        <v>28360</v>
      </c>
    </row>
    <row r="169" spans="1:12" x14ac:dyDescent="0.3">
      <c r="A169" t="s">
        <v>159</v>
      </c>
      <c r="C169" t="s">
        <v>106</v>
      </c>
      <c r="D169" t="s">
        <v>11</v>
      </c>
      <c r="E169" s="3">
        <v>153080</v>
      </c>
      <c r="F169" s="3">
        <v>14560</v>
      </c>
      <c r="G169" s="3">
        <v>70180</v>
      </c>
      <c r="H169" s="3">
        <v>8420</v>
      </c>
      <c r="I169" s="3">
        <v>246240</v>
      </c>
      <c r="J169" s="3" t="s">
        <v>332</v>
      </c>
      <c r="K169" s="3">
        <f t="shared" si="10"/>
        <v>239950</v>
      </c>
      <c r="L169" s="3">
        <f t="shared" si="11"/>
        <v>239950</v>
      </c>
    </row>
    <row r="170" spans="1:12" x14ac:dyDescent="0.3">
      <c r="A170" t="s">
        <v>359</v>
      </c>
      <c r="B170" t="s">
        <v>374</v>
      </c>
      <c r="C170" t="s">
        <v>106</v>
      </c>
      <c r="D170" t="s">
        <v>11</v>
      </c>
      <c r="J170" s="3" t="s">
        <v>332</v>
      </c>
      <c r="K170" s="3">
        <f t="shared" si="10"/>
        <v>0</v>
      </c>
      <c r="L170" s="3">
        <f t="shared" si="11"/>
        <v>5200</v>
      </c>
    </row>
    <row r="171" spans="1:12" x14ac:dyDescent="0.3">
      <c r="A171" t="s">
        <v>160</v>
      </c>
      <c r="C171" t="s">
        <v>106</v>
      </c>
      <c r="D171" t="s">
        <v>11</v>
      </c>
      <c r="E171" s="3">
        <v>18850</v>
      </c>
      <c r="F171" s="3">
        <v>1790</v>
      </c>
      <c r="G171" s="3">
        <v>5650</v>
      </c>
      <c r="H171" s="3">
        <v>1040</v>
      </c>
      <c r="I171" s="3">
        <v>27330</v>
      </c>
      <c r="J171" s="3" t="s">
        <v>332</v>
      </c>
      <c r="K171" s="3">
        <f t="shared" si="10"/>
        <v>26560</v>
      </c>
      <c r="L171" s="3">
        <f t="shared" si="11"/>
        <v>26560</v>
      </c>
    </row>
    <row r="172" spans="1:12" x14ac:dyDescent="0.3">
      <c r="A172" t="s">
        <v>161</v>
      </c>
      <c r="C172" t="s">
        <v>106</v>
      </c>
      <c r="D172" t="s">
        <v>11</v>
      </c>
      <c r="E172" s="3">
        <v>2710</v>
      </c>
      <c r="F172" s="3">
        <v>260</v>
      </c>
      <c r="G172" s="3">
        <v>0</v>
      </c>
      <c r="H172" s="3">
        <v>150</v>
      </c>
      <c r="I172" s="3">
        <v>3120</v>
      </c>
      <c r="J172" s="3" t="s">
        <v>332</v>
      </c>
      <c r="K172" s="3">
        <f t="shared" si="10"/>
        <v>3050</v>
      </c>
      <c r="L172" s="3">
        <f t="shared" si="11"/>
        <v>3050</v>
      </c>
    </row>
    <row r="173" spans="1:12" x14ac:dyDescent="0.3">
      <c r="A173" t="s">
        <v>162</v>
      </c>
      <c r="C173" t="s">
        <v>106</v>
      </c>
      <c r="D173" t="s">
        <v>11</v>
      </c>
      <c r="E173" s="3">
        <v>8900</v>
      </c>
      <c r="F173" s="3">
        <v>850</v>
      </c>
      <c r="G173" s="3">
        <v>0</v>
      </c>
      <c r="H173" s="3">
        <v>490</v>
      </c>
      <c r="I173" s="3">
        <v>10240</v>
      </c>
      <c r="J173" s="3" t="s">
        <v>332</v>
      </c>
      <c r="K173" s="3">
        <f t="shared" si="10"/>
        <v>10010</v>
      </c>
      <c r="L173" s="3">
        <f t="shared" si="11"/>
        <v>10450</v>
      </c>
    </row>
    <row r="174" spans="1:12" x14ac:dyDescent="0.3">
      <c r="A174" t="s">
        <v>163</v>
      </c>
      <c r="C174" t="s">
        <v>106</v>
      </c>
      <c r="D174" t="s">
        <v>36</v>
      </c>
      <c r="E174" s="3">
        <v>190150</v>
      </c>
      <c r="F174" s="3">
        <v>18080</v>
      </c>
      <c r="G174" s="3">
        <v>91630</v>
      </c>
      <c r="H174" s="3">
        <v>10460</v>
      </c>
      <c r="I174" s="3">
        <v>310320</v>
      </c>
      <c r="J174" s="3" t="s">
        <v>332</v>
      </c>
      <c r="K174" s="3">
        <f t="shared" si="10"/>
        <v>302520</v>
      </c>
      <c r="L174" s="3">
        <f t="shared" si="11"/>
        <v>302520</v>
      </c>
    </row>
    <row r="175" spans="1:12" x14ac:dyDescent="0.3">
      <c r="A175" t="s">
        <v>360</v>
      </c>
      <c r="B175" t="s">
        <v>374</v>
      </c>
      <c r="C175" t="s">
        <v>106</v>
      </c>
      <c r="D175" t="s">
        <v>36</v>
      </c>
      <c r="J175" s="3" t="s">
        <v>332</v>
      </c>
      <c r="K175" s="3">
        <f t="shared" si="10"/>
        <v>0</v>
      </c>
      <c r="L175" s="3">
        <f t="shared" si="11"/>
        <v>1200</v>
      </c>
    </row>
    <row r="176" spans="1:12" x14ac:dyDescent="0.3">
      <c r="A176" t="s">
        <v>164</v>
      </c>
      <c r="C176" t="s">
        <v>106</v>
      </c>
      <c r="D176" t="s">
        <v>36</v>
      </c>
      <c r="E176" s="3">
        <v>18850</v>
      </c>
      <c r="F176" s="3">
        <v>1790</v>
      </c>
      <c r="G176" s="3">
        <v>5650</v>
      </c>
      <c r="H176" s="3">
        <v>1040</v>
      </c>
      <c r="I176" s="3">
        <v>27330</v>
      </c>
      <c r="J176" s="3" t="s">
        <v>332</v>
      </c>
      <c r="K176" s="3">
        <f t="shared" si="10"/>
        <v>26560</v>
      </c>
      <c r="L176" s="3">
        <f t="shared" si="11"/>
        <v>26560</v>
      </c>
    </row>
    <row r="177" spans="1:12" x14ac:dyDescent="0.3">
      <c r="A177" t="s">
        <v>165</v>
      </c>
      <c r="C177" t="s">
        <v>106</v>
      </c>
      <c r="D177" t="s">
        <v>11</v>
      </c>
      <c r="E177" s="3">
        <v>36360</v>
      </c>
      <c r="F177" s="3">
        <v>3460</v>
      </c>
      <c r="G177" s="3">
        <v>0</v>
      </c>
      <c r="H177" s="3">
        <v>2000</v>
      </c>
      <c r="I177" s="3">
        <v>41820</v>
      </c>
      <c r="J177" s="3" t="s">
        <v>332</v>
      </c>
      <c r="K177" s="3">
        <f t="shared" si="10"/>
        <v>40880</v>
      </c>
      <c r="L177" s="3">
        <f t="shared" si="11"/>
        <v>40880</v>
      </c>
    </row>
    <row r="178" spans="1:12" x14ac:dyDescent="0.3">
      <c r="A178" t="s">
        <v>166</v>
      </c>
      <c r="C178" t="s">
        <v>106</v>
      </c>
      <c r="D178" t="s">
        <v>11</v>
      </c>
      <c r="E178" s="3">
        <v>303590</v>
      </c>
      <c r="F178" s="3">
        <v>28870</v>
      </c>
      <c r="G178" s="3">
        <v>177050</v>
      </c>
      <c r="H178" s="3">
        <v>16700</v>
      </c>
      <c r="I178" s="3">
        <v>526210</v>
      </c>
      <c r="J178" s="3" t="s">
        <v>332</v>
      </c>
      <c r="K178" s="3">
        <f t="shared" si="10"/>
        <v>513770</v>
      </c>
      <c r="L178" s="3">
        <f t="shared" si="11"/>
        <v>509990</v>
      </c>
    </row>
    <row r="179" spans="1:12" x14ac:dyDescent="0.3">
      <c r="A179" t="s">
        <v>371</v>
      </c>
      <c r="B179" t="s">
        <v>374</v>
      </c>
      <c r="C179" t="s">
        <v>106</v>
      </c>
      <c r="D179" t="s">
        <v>11</v>
      </c>
      <c r="J179" s="3" t="s">
        <v>332</v>
      </c>
      <c r="K179" s="3">
        <f t="shared" si="10"/>
        <v>0</v>
      </c>
      <c r="L179" s="3">
        <f t="shared" si="11"/>
        <v>4100</v>
      </c>
    </row>
    <row r="180" spans="1:12" x14ac:dyDescent="0.3">
      <c r="A180" t="s">
        <v>167</v>
      </c>
      <c r="C180" t="s">
        <v>106</v>
      </c>
      <c r="D180" t="s">
        <v>11</v>
      </c>
      <c r="E180" s="3">
        <v>18850</v>
      </c>
      <c r="F180" s="3">
        <v>1790</v>
      </c>
      <c r="G180" s="3">
        <v>5650</v>
      </c>
      <c r="H180" s="3">
        <v>1040</v>
      </c>
      <c r="I180" s="3">
        <v>27330</v>
      </c>
      <c r="J180" s="3" t="s">
        <v>332</v>
      </c>
      <c r="K180" s="3">
        <f t="shared" si="10"/>
        <v>26560</v>
      </c>
      <c r="L180" s="3">
        <f t="shared" si="11"/>
        <v>26560</v>
      </c>
    </row>
    <row r="181" spans="1:12" x14ac:dyDescent="0.3">
      <c r="A181" t="s">
        <v>168</v>
      </c>
      <c r="C181" t="s">
        <v>106</v>
      </c>
      <c r="D181" t="s">
        <v>36</v>
      </c>
      <c r="E181" s="3">
        <v>6620</v>
      </c>
      <c r="F181" s="3">
        <v>630</v>
      </c>
      <c r="G181" s="3">
        <v>0</v>
      </c>
      <c r="H181" s="3">
        <v>360</v>
      </c>
      <c r="I181" s="3">
        <v>7610</v>
      </c>
      <c r="J181" s="3" t="s">
        <v>332</v>
      </c>
      <c r="K181" s="3">
        <f t="shared" si="10"/>
        <v>7450</v>
      </c>
      <c r="L181" s="3">
        <f t="shared" si="11"/>
        <v>20198</v>
      </c>
    </row>
    <row r="182" spans="1:12" x14ac:dyDescent="0.3">
      <c r="A182" t="s">
        <v>169</v>
      </c>
      <c r="C182" t="s">
        <v>106</v>
      </c>
      <c r="D182" t="s">
        <v>11</v>
      </c>
      <c r="E182" s="3">
        <v>18850</v>
      </c>
      <c r="F182" s="3">
        <v>1790</v>
      </c>
      <c r="G182" s="3">
        <v>5650</v>
      </c>
      <c r="H182" s="3">
        <v>1040</v>
      </c>
      <c r="I182" s="3">
        <v>27330</v>
      </c>
      <c r="J182" s="3" t="s">
        <v>332</v>
      </c>
      <c r="K182" s="3">
        <f t="shared" si="10"/>
        <v>26560</v>
      </c>
      <c r="L182" s="3">
        <f t="shared" si="11"/>
        <v>26560</v>
      </c>
    </row>
    <row r="183" spans="1:12" x14ac:dyDescent="0.3">
      <c r="A183" t="s">
        <v>170</v>
      </c>
      <c r="C183" t="s">
        <v>106</v>
      </c>
      <c r="D183" t="s">
        <v>11</v>
      </c>
      <c r="E183" s="3">
        <v>130940</v>
      </c>
      <c r="F183" s="3">
        <v>12450</v>
      </c>
      <c r="G183" s="3">
        <v>44760</v>
      </c>
      <c r="H183" s="3">
        <v>7200</v>
      </c>
      <c r="I183" s="3">
        <v>195350</v>
      </c>
      <c r="J183" s="3" t="s">
        <v>332</v>
      </c>
      <c r="K183" s="3">
        <f t="shared" si="10"/>
        <v>189990</v>
      </c>
      <c r="L183" s="3">
        <f t="shared" si="11"/>
        <v>189990</v>
      </c>
    </row>
    <row r="184" spans="1:12" x14ac:dyDescent="0.3">
      <c r="A184" t="s">
        <v>361</v>
      </c>
      <c r="B184" t="s">
        <v>374</v>
      </c>
      <c r="C184" t="s">
        <v>106</v>
      </c>
      <c r="D184" t="s">
        <v>11</v>
      </c>
      <c r="J184" s="3" t="s">
        <v>332</v>
      </c>
      <c r="K184" s="3">
        <f t="shared" si="10"/>
        <v>0</v>
      </c>
      <c r="L184" s="3">
        <f t="shared" si="11"/>
        <v>1000</v>
      </c>
    </row>
    <row r="185" spans="1:12" x14ac:dyDescent="0.3">
      <c r="A185" t="s">
        <v>171</v>
      </c>
      <c r="C185" t="s">
        <v>106</v>
      </c>
      <c r="D185" t="s">
        <v>11</v>
      </c>
      <c r="E185" s="3">
        <v>18680</v>
      </c>
      <c r="F185" s="3">
        <v>1780</v>
      </c>
      <c r="G185" s="3">
        <v>0</v>
      </c>
      <c r="H185" s="3">
        <v>1030</v>
      </c>
      <c r="I185" s="3">
        <v>21490</v>
      </c>
      <c r="J185" s="3" t="s">
        <v>332</v>
      </c>
      <c r="K185" s="3">
        <f t="shared" si="10"/>
        <v>21010</v>
      </c>
      <c r="L185" s="3">
        <f t="shared" si="11"/>
        <v>21010</v>
      </c>
    </row>
    <row r="186" spans="1:12" x14ac:dyDescent="0.3">
      <c r="A186" t="s">
        <v>172</v>
      </c>
      <c r="C186" t="s">
        <v>106</v>
      </c>
      <c r="D186" t="s">
        <v>108</v>
      </c>
      <c r="E186" s="3">
        <v>170670</v>
      </c>
      <c r="F186" s="3">
        <v>16230</v>
      </c>
      <c r="G186" s="3">
        <v>89300</v>
      </c>
      <c r="H186" s="3">
        <v>9390</v>
      </c>
      <c r="I186" s="3">
        <v>285590</v>
      </c>
      <c r="J186" s="3" t="s">
        <v>332</v>
      </c>
      <c r="K186" s="3">
        <f t="shared" si="10"/>
        <v>278590</v>
      </c>
      <c r="L186" s="3">
        <f t="shared" si="11"/>
        <v>278590</v>
      </c>
    </row>
    <row r="187" spans="1:12" x14ac:dyDescent="0.3">
      <c r="A187" t="s">
        <v>362</v>
      </c>
      <c r="B187" t="s">
        <v>374</v>
      </c>
      <c r="C187" t="s">
        <v>106</v>
      </c>
      <c r="D187" t="s">
        <v>108</v>
      </c>
      <c r="J187" s="3" t="s">
        <v>332</v>
      </c>
      <c r="K187" s="3">
        <f t="shared" si="10"/>
        <v>0</v>
      </c>
      <c r="L187" s="3">
        <f t="shared" si="11"/>
        <v>2000</v>
      </c>
    </row>
    <row r="188" spans="1:12" x14ac:dyDescent="0.3">
      <c r="A188" t="s">
        <v>173</v>
      </c>
      <c r="C188" t="s">
        <v>106</v>
      </c>
      <c r="D188" t="s">
        <v>108</v>
      </c>
      <c r="E188" s="3">
        <v>18850</v>
      </c>
      <c r="F188" s="3">
        <v>1790</v>
      </c>
      <c r="G188" s="3">
        <v>5650</v>
      </c>
      <c r="H188" s="3">
        <v>1040</v>
      </c>
      <c r="I188" s="3">
        <v>27330</v>
      </c>
      <c r="J188" s="3" t="s">
        <v>332</v>
      </c>
      <c r="K188" s="3">
        <f t="shared" si="10"/>
        <v>26560</v>
      </c>
      <c r="L188" s="3">
        <f t="shared" si="11"/>
        <v>29210</v>
      </c>
    </row>
    <row r="189" spans="1:12" x14ac:dyDescent="0.3">
      <c r="A189" t="s">
        <v>174</v>
      </c>
      <c r="C189" t="s">
        <v>106</v>
      </c>
      <c r="D189" t="s">
        <v>11</v>
      </c>
      <c r="E189" s="3">
        <v>219060</v>
      </c>
      <c r="F189" s="3">
        <v>20830</v>
      </c>
      <c r="G189" s="3">
        <v>110070</v>
      </c>
      <c r="H189" s="3">
        <v>12050</v>
      </c>
      <c r="I189" s="3">
        <v>362010</v>
      </c>
      <c r="J189" s="3" t="s">
        <v>332</v>
      </c>
      <c r="K189" s="3">
        <f t="shared" si="10"/>
        <v>353030</v>
      </c>
      <c r="L189" s="3">
        <f t="shared" si="11"/>
        <v>353030</v>
      </c>
    </row>
    <row r="190" spans="1:12" x14ac:dyDescent="0.3">
      <c r="A190" t="s">
        <v>363</v>
      </c>
      <c r="B190" t="s">
        <v>374</v>
      </c>
      <c r="C190" t="s">
        <v>106</v>
      </c>
      <c r="D190" t="s">
        <v>11</v>
      </c>
      <c r="J190" s="3" t="s">
        <v>332</v>
      </c>
      <c r="K190" s="3">
        <f t="shared" si="10"/>
        <v>0</v>
      </c>
      <c r="L190" s="3">
        <f t="shared" si="11"/>
        <v>5000</v>
      </c>
    </row>
    <row r="191" spans="1:12" x14ac:dyDescent="0.3">
      <c r="A191" t="s">
        <v>175</v>
      </c>
      <c r="C191" t="s">
        <v>106</v>
      </c>
      <c r="D191" t="s">
        <v>11</v>
      </c>
      <c r="E191" s="3">
        <v>18850</v>
      </c>
      <c r="F191" s="3">
        <v>1790</v>
      </c>
      <c r="G191" s="3">
        <v>5650</v>
      </c>
      <c r="H191" s="3">
        <v>1040</v>
      </c>
      <c r="I191" s="3">
        <v>27330</v>
      </c>
      <c r="J191" s="3" t="s">
        <v>332</v>
      </c>
      <c r="K191" s="3">
        <f t="shared" si="10"/>
        <v>26560</v>
      </c>
      <c r="L191" s="3">
        <f t="shared" si="11"/>
        <v>26560</v>
      </c>
    </row>
    <row r="192" spans="1:12" x14ac:dyDescent="0.3">
      <c r="A192" t="s">
        <v>176</v>
      </c>
      <c r="C192" t="s">
        <v>106</v>
      </c>
      <c r="D192" t="s">
        <v>11</v>
      </c>
      <c r="E192" s="3">
        <v>6620</v>
      </c>
      <c r="F192" s="3">
        <v>630</v>
      </c>
      <c r="G192" s="3">
        <v>0</v>
      </c>
      <c r="H192" s="3">
        <v>360</v>
      </c>
      <c r="I192" s="3">
        <v>7610</v>
      </c>
      <c r="J192" s="3" t="s">
        <v>332</v>
      </c>
      <c r="K192" s="3">
        <f t="shared" si="10"/>
        <v>7450</v>
      </c>
      <c r="L192" s="3">
        <f t="shared" si="11"/>
        <v>7450</v>
      </c>
    </row>
    <row r="193" spans="1:12" x14ac:dyDescent="0.3">
      <c r="A193" t="s">
        <v>177</v>
      </c>
      <c r="C193" t="s">
        <v>106</v>
      </c>
      <c r="D193" t="s">
        <v>11</v>
      </c>
      <c r="E193" s="3">
        <v>5350</v>
      </c>
      <c r="F193" s="3">
        <v>510</v>
      </c>
      <c r="G193" s="3">
        <v>0</v>
      </c>
      <c r="H193" s="3">
        <v>290</v>
      </c>
      <c r="I193" s="3">
        <v>6150</v>
      </c>
      <c r="J193" s="3" t="s">
        <v>332</v>
      </c>
      <c r="K193" s="3">
        <f t="shared" si="10"/>
        <v>6010</v>
      </c>
      <c r="L193" s="3">
        <f t="shared" si="11"/>
        <v>6010</v>
      </c>
    </row>
    <row r="194" spans="1:12" x14ac:dyDescent="0.3">
      <c r="A194" t="s">
        <v>178</v>
      </c>
      <c r="C194" t="s">
        <v>106</v>
      </c>
      <c r="D194" t="s">
        <v>11</v>
      </c>
      <c r="E194" s="3">
        <v>174150</v>
      </c>
      <c r="F194" s="3">
        <v>16560</v>
      </c>
      <c r="G194" s="3">
        <v>81210</v>
      </c>
      <c r="H194" s="3">
        <v>9580</v>
      </c>
      <c r="I194" s="3">
        <v>281500</v>
      </c>
      <c r="J194" s="3" t="s">
        <v>332</v>
      </c>
      <c r="K194" s="3">
        <f t="shared" si="10"/>
        <v>274360</v>
      </c>
      <c r="L194" s="3">
        <f t="shared" si="11"/>
        <v>274360</v>
      </c>
    </row>
    <row r="195" spans="1:12" x14ac:dyDescent="0.3">
      <c r="A195" t="s">
        <v>364</v>
      </c>
      <c r="B195" t="s">
        <v>374</v>
      </c>
      <c r="C195" t="s">
        <v>106</v>
      </c>
      <c r="D195" t="s">
        <v>11</v>
      </c>
      <c r="J195" s="3" t="s">
        <v>332</v>
      </c>
      <c r="K195" s="3">
        <f t="shared" ref="K195:K226" si="12">VLOOKUP($A195,Nineteen,9,)</f>
        <v>0</v>
      </c>
      <c r="L195" s="3">
        <f t="shared" ref="L195:L226" si="13">VLOOKUP($A195,Nineteen,10,)</f>
        <v>6000</v>
      </c>
    </row>
    <row r="196" spans="1:12" x14ac:dyDescent="0.3">
      <c r="A196" t="s">
        <v>179</v>
      </c>
      <c r="C196" t="s">
        <v>106</v>
      </c>
      <c r="D196" t="s">
        <v>11</v>
      </c>
      <c r="E196" s="3">
        <v>18850</v>
      </c>
      <c r="F196" s="3">
        <v>1790</v>
      </c>
      <c r="G196" s="3">
        <v>5650</v>
      </c>
      <c r="H196" s="3">
        <v>1040</v>
      </c>
      <c r="I196" s="3">
        <v>27330</v>
      </c>
      <c r="J196" s="3" t="s">
        <v>332</v>
      </c>
      <c r="K196" s="3">
        <f t="shared" si="12"/>
        <v>26560</v>
      </c>
      <c r="L196" s="3">
        <f t="shared" si="13"/>
        <v>26560</v>
      </c>
    </row>
    <row r="197" spans="1:12" x14ac:dyDescent="0.3">
      <c r="A197" t="s">
        <v>180</v>
      </c>
      <c r="C197" t="s">
        <v>106</v>
      </c>
      <c r="D197" t="s">
        <v>11</v>
      </c>
      <c r="E197" s="3">
        <v>18700</v>
      </c>
      <c r="F197" s="3">
        <v>1780</v>
      </c>
      <c r="G197" s="3">
        <v>0</v>
      </c>
      <c r="H197" s="3">
        <v>1030</v>
      </c>
      <c r="I197" s="3">
        <v>21510</v>
      </c>
      <c r="J197" s="3" t="s">
        <v>332</v>
      </c>
      <c r="K197" s="3">
        <f t="shared" si="12"/>
        <v>21040</v>
      </c>
      <c r="L197" s="3">
        <f t="shared" si="13"/>
        <v>21040</v>
      </c>
    </row>
    <row r="198" spans="1:12" x14ac:dyDescent="0.3">
      <c r="A198" t="s">
        <v>181</v>
      </c>
      <c r="C198" t="s">
        <v>106</v>
      </c>
      <c r="D198" t="s">
        <v>11</v>
      </c>
      <c r="E198" s="3">
        <v>2640</v>
      </c>
      <c r="F198" s="3">
        <v>250</v>
      </c>
      <c r="G198" s="3">
        <v>0</v>
      </c>
      <c r="H198" s="3">
        <v>150</v>
      </c>
      <c r="I198" s="3">
        <v>3040</v>
      </c>
      <c r="J198" s="3" t="s">
        <v>332</v>
      </c>
      <c r="K198" s="3">
        <f t="shared" si="12"/>
        <v>2960</v>
      </c>
      <c r="L198" s="3">
        <f t="shared" si="13"/>
        <v>2960</v>
      </c>
    </row>
    <row r="199" spans="1:12" x14ac:dyDescent="0.3">
      <c r="A199" t="s">
        <v>182</v>
      </c>
      <c r="C199" t="s">
        <v>106</v>
      </c>
      <c r="D199" t="s">
        <v>400</v>
      </c>
      <c r="E199" s="3">
        <v>8900</v>
      </c>
      <c r="F199" s="3">
        <v>850</v>
      </c>
      <c r="G199" s="3">
        <v>0</v>
      </c>
      <c r="H199" s="3">
        <v>490</v>
      </c>
      <c r="I199" s="3">
        <v>10240</v>
      </c>
      <c r="J199" s="3" t="s">
        <v>332</v>
      </c>
      <c r="K199" s="3">
        <f t="shared" si="12"/>
        <v>10010</v>
      </c>
      <c r="L199" s="3">
        <f t="shared" si="13"/>
        <v>10010</v>
      </c>
    </row>
    <row r="200" spans="1:12" x14ac:dyDescent="0.3">
      <c r="A200" t="s">
        <v>184</v>
      </c>
      <c r="C200" t="s">
        <v>106</v>
      </c>
      <c r="D200" t="s">
        <v>36</v>
      </c>
      <c r="E200" s="3">
        <v>18850</v>
      </c>
      <c r="F200" s="3">
        <v>1790</v>
      </c>
      <c r="G200" s="3">
        <v>5650</v>
      </c>
      <c r="H200" s="3">
        <v>1040</v>
      </c>
      <c r="I200" s="3">
        <v>27330</v>
      </c>
      <c r="J200" s="3" t="s">
        <v>332</v>
      </c>
      <c r="K200" s="3">
        <f t="shared" si="12"/>
        <v>26560</v>
      </c>
      <c r="L200" s="3">
        <f t="shared" si="13"/>
        <v>26560</v>
      </c>
    </row>
    <row r="201" spans="1:12" x14ac:dyDescent="0.3">
      <c r="A201" t="s">
        <v>185</v>
      </c>
      <c r="C201" t="s">
        <v>106</v>
      </c>
      <c r="D201" t="s">
        <v>36</v>
      </c>
      <c r="E201" s="3">
        <v>147340</v>
      </c>
      <c r="F201" s="3">
        <v>14010</v>
      </c>
      <c r="G201" s="3">
        <v>50070</v>
      </c>
      <c r="H201" s="3">
        <v>8100</v>
      </c>
      <c r="I201" s="3">
        <v>219520</v>
      </c>
      <c r="J201" s="3" t="s">
        <v>332</v>
      </c>
      <c r="K201" s="3">
        <f t="shared" si="12"/>
        <v>213490</v>
      </c>
      <c r="L201" s="3">
        <f t="shared" si="13"/>
        <v>206338</v>
      </c>
    </row>
    <row r="202" spans="1:12" x14ac:dyDescent="0.3">
      <c r="A202" t="s">
        <v>365</v>
      </c>
      <c r="B202" t="s">
        <v>374</v>
      </c>
      <c r="C202" t="s">
        <v>106</v>
      </c>
      <c r="D202" t="s">
        <v>36</v>
      </c>
      <c r="J202" s="3" t="s">
        <v>332</v>
      </c>
      <c r="K202" s="3">
        <f t="shared" si="12"/>
        <v>0</v>
      </c>
      <c r="L202" s="3">
        <f t="shared" si="13"/>
        <v>400</v>
      </c>
    </row>
    <row r="203" spans="1:12" x14ac:dyDescent="0.3">
      <c r="A203" t="s">
        <v>186</v>
      </c>
      <c r="C203" t="s">
        <v>106</v>
      </c>
      <c r="D203" t="s">
        <v>36</v>
      </c>
      <c r="E203" s="3">
        <v>26440</v>
      </c>
      <c r="F203" s="3">
        <v>2510</v>
      </c>
      <c r="G203" s="3">
        <v>0</v>
      </c>
      <c r="H203" s="3">
        <v>1450</v>
      </c>
      <c r="I203" s="3">
        <v>30400</v>
      </c>
      <c r="J203" s="3" t="s">
        <v>332</v>
      </c>
      <c r="K203" s="3">
        <f t="shared" si="12"/>
        <v>29730</v>
      </c>
      <c r="L203" s="3">
        <f t="shared" si="13"/>
        <v>28447</v>
      </c>
    </row>
    <row r="204" spans="1:12" x14ac:dyDescent="0.3">
      <c r="A204" t="s">
        <v>187</v>
      </c>
      <c r="C204" t="s">
        <v>106</v>
      </c>
      <c r="D204" t="s">
        <v>36</v>
      </c>
      <c r="E204" s="3">
        <v>176350</v>
      </c>
      <c r="F204" s="3">
        <v>16770</v>
      </c>
      <c r="G204" s="3">
        <v>81460</v>
      </c>
      <c r="H204" s="3">
        <v>9700</v>
      </c>
      <c r="I204" s="3">
        <v>284280</v>
      </c>
      <c r="J204" s="3" t="s">
        <v>332</v>
      </c>
      <c r="K204" s="3">
        <f t="shared" si="12"/>
        <v>277040</v>
      </c>
      <c r="L204" s="3">
        <f t="shared" si="13"/>
        <v>277040</v>
      </c>
    </row>
    <row r="205" spans="1:12" x14ac:dyDescent="0.3">
      <c r="A205" t="s">
        <v>366</v>
      </c>
      <c r="B205" t="s">
        <v>374</v>
      </c>
      <c r="C205" t="s">
        <v>106</v>
      </c>
      <c r="D205" t="s">
        <v>36</v>
      </c>
      <c r="J205" s="3" t="s">
        <v>332</v>
      </c>
      <c r="K205" s="3">
        <f t="shared" si="12"/>
        <v>0</v>
      </c>
      <c r="L205" s="3">
        <f t="shared" si="13"/>
        <v>1200</v>
      </c>
    </row>
    <row r="206" spans="1:12" x14ac:dyDescent="0.3">
      <c r="A206" t="s">
        <v>188</v>
      </c>
      <c r="C206" t="s">
        <v>106</v>
      </c>
      <c r="D206" t="s">
        <v>36</v>
      </c>
      <c r="E206" s="3">
        <v>18850</v>
      </c>
      <c r="F206" s="3">
        <v>1790</v>
      </c>
      <c r="G206" s="3">
        <v>5650</v>
      </c>
      <c r="H206" s="3">
        <v>1040</v>
      </c>
      <c r="I206" s="3">
        <v>27330</v>
      </c>
      <c r="J206" s="3" t="s">
        <v>332</v>
      </c>
      <c r="K206" s="3">
        <f t="shared" si="12"/>
        <v>26560</v>
      </c>
      <c r="L206" s="3">
        <f t="shared" si="13"/>
        <v>26560</v>
      </c>
    </row>
    <row r="207" spans="1:12" x14ac:dyDescent="0.3">
      <c r="A207" t="s">
        <v>189</v>
      </c>
      <c r="C207" t="s">
        <v>106</v>
      </c>
      <c r="D207" t="s">
        <v>11</v>
      </c>
      <c r="E207" s="3">
        <v>297070</v>
      </c>
      <c r="F207" s="3">
        <v>28250</v>
      </c>
      <c r="G207" s="3">
        <v>169490</v>
      </c>
      <c r="H207" s="3">
        <v>16340</v>
      </c>
      <c r="I207" s="3">
        <v>511150</v>
      </c>
      <c r="J207" s="3" t="s">
        <v>332</v>
      </c>
      <c r="K207" s="3">
        <f t="shared" si="12"/>
        <v>498970</v>
      </c>
      <c r="L207" s="3">
        <f t="shared" si="13"/>
        <v>498970</v>
      </c>
    </row>
    <row r="208" spans="1:12" x14ac:dyDescent="0.3">
      <c r="A208" t="s">
        <v>367</v>
      </c>
      <c r="B208" t="s">
        <v>374</v>
      </c>
      <c r="C208" t="s">
        <v>106</v>
      </c>
      <c r="D208" t="s">
        <v>11</v>
      </c>
      <c r="J208" s="3" t="s">
        <v>332</v>
      </c>
      <c r="K208" s="3">
        <f t="shared" si="12"/>
        <v>0</v>
      </c>
      <c r="L208" s="3">
        <f t="shared" si="13"/>
        <v>5425</v>
      </c>
    </row>
    <row r="209" spans="1:12" x14ac:dyDescent="0.3">
      <c r="A209" t="s">
        <v>190</v>
      </c>
      <c r="C209" t="s">
        <v>106</v>
      </c>
      <c r="D209" t="s">
        <v>11</v>
      </c>
      <c r="E209" s="3">
        <v>18850</v>
      </c>
      <c r="F209" s="3">
        <v>1790</v>
      </c>
      <c r="G209" s="3">
        <v>5650</v>
      </c>
      <c r="H209" s="3">
        <v>1040</v>
      </c>
      <c r="I209" s="3">
        <v>27330</v>
      </c>
      <c r="J209" s="3" t="s">
        <v>332</v>
      </c>
      <c r="K209" s="3">
        <f t="shared" si="12"/>
        <v>26560</v>
      </c>
      <c r="L209" s="3">
        <f t="shared" si="13"/>
        <v>26560</v>
      </c>
    </row>
    <row r="210" spans="1:12" x14ac:dyDescent="0.3">
      <c r="A210" t="s">
        <v>191</v>
      </c>
      <c r="C210" t="s">
        <v>106</v>
      </c>
      <c r="D210" t="s">
        <v>11</v>
      </c>
      <c r="E210" s="3">
        <v>157300</v>
      </c>
      <c r="F210" s="3">
        <v>14960</v>
      </c>
      <c r="G210" s="3">
        <v>70770</v>
      </c>
      <c r="H210" s="3">
        <v>8650</v>
      </c>
      <c r="I210" s="3">
        <v>251680</v>
      </c>
      <c r="J210" s="3" t="s">
        <v>332</v>
      </c>
      <c r="K210" s="3">
        <f t="shared" si="12"/>
        <v>245220</v>
      </c>
      <c r="L210" s="3">
        <f t="shared" si="13"/>
        <v>245220</v>
      </c>
    </row>
    <row r="211" spans="1:12" x14ac:dyDescent="0.3">
      <c r="A211" t="s">
        <v>368</v>
      </c>
      <c r="B211" t="s">
        <v>374</v>
      </c>
      <c r="C211" t="s">
        <v>106</v>
      </c>
      <c r="D211" t="s">
        <v>11</v>
      </c>
      <c r="J211" s="3" t="s">
        <v>332</v>
      </c>
      <c r="K211" s="3">
        <f t="shared" si="12"/>
        <v>0</v>
      </c>
      <c r="L211" s="3">
        <f t="shared" si="13"/>
        <v>2000</v>
      </c>
    </row>
    <row r="212" spans="1:12" x14ac:dyDescent="0.3">
      <c r="A212" t="s">
        <v>192</v>
      </c>
      <c r="C212" t="s">
        <v>106</v>
      </c>
      <c r="D212" t="s">
        <v>400</v>
      </c>
      <c r="E212" s="3">
        <v>4670</v>
      </c>
      <c r="F212" s="3">
        <v>440</v>
      </c>
      <c r="G212" s="3">
        <v>0</v>
      </c>
      <c r="H212" s="3">
        <v>260</v>
      </c>
      <c r="I212" s="3">
        <v>5370</v>
      </c>
      <c r="J212" s="3" t="s">
        <v>332</v>
      </c>
      <c r="K212" s="3">
        <f t="shared" si="12"/>
        <v>5240</v>
      </c>
      <c r="L212" s="3">
        <f t="shared" si="13"/>
        <v>5240</v>
      </c>
    </row>
    <row r="213" spans="1:12" x14ac:dyDescent="0.3">
      <c r="A213" t="s">
        <v>193</v>
      </c>
      <c r="C213" t="s">
        <v>106</v>
      </c>
      <c r="D213" t="s">
        <v>400</v>
      </c>
      <c r="E213" s="3">
        <v>50820</v>
      </c>
      <c r="F213" s="3">
        <v>4830</v>
      </c>
      <c r="G213" s="3">
        <v>15230</v>
      </c>
      <c r="H213" s="3">
        <v>2800</v>
      </c>
      <c r="I213" s="3">
        <v>73680</v>
      </c>
      <c r="J213" s="3" t="s">
        <v>332</v>
      </c>
      <c r="K213" s="3">
        <f t="shared" si="12"/>
        <v>71600</v>
      </c>
      <c r="L213" s="3">
        <f t="shared" si="13"/>
        <v>72350</v>
      </c>
    </row>
    <row r="214" spans="1:12" x14ac:dyDescent="0.3">
      <c r="A214" t="s">
        <v>194</v>
      </c>
      <c r="C214" t="s">
        <v>106</v>
      </c>
      <c r="D214" t="s">
        <v>11</v>
      </c>
      <c r="E214" s="3">
        <v>50780</v>
      </c>
      <c r="F214" s="3">
        <v>4830</v>
      </c>
      <c r="G214" s="3">
        <v>0</v>
      </c>
      <c r="H214" s="3">
        <v>2790</v>
      </c>
      <c r="I214" s="3">
        <v>58400</v>
      </c>
      <c r="J214" s="3" t="s">
        <v>332</v>
      </c>
      <c r="K214" s="3">
        <f t="shared" si="12"/>
        <v>57100</v>
      </c>
      <c r="L214" s="3">
        <f t="shared" si="13"/>
        <v>57100</v>
      </c>
    </row>
    <row r="215" spans="1:12" x14ac:dyDescent="0.3">
      <c r="A215" t="s">
        <v>195</v>
      </c>
      <c r="C215" t="s">
        <v>106</v>
      </c>
      <c r="D215" t="s">
        <v>10</v>
      </c>
      <c r="E215" s="3">
        <v>8900</v>
      </c>
      <c r="F215" s="3">
        <v>850</v>
      </c>
      <c r="G215" s="3">
        <v>0</v>
      </c>
      <c r="H215" s="3">
        <v>490</v>
      </c>
      <c r="I215" s="3">
        <v>10240</v>
      </c>
      <c r="J215" s="3" t="s">
        <v>332</v>
      </c>
      <c r="K215" s="3">
        <f t="shared" si="12"/>
        <v>10010</v>
      </c>
      <c r="L215" s="3">
        <f t="shared" si="13"/>
        <v>10000</v>
      </c>
    </row>
    <row r="216" spans="1:12" x14ac:dyDescent="0.3">
      <c r="A216" t="s">
        <v>196</v>
      </c>
      <c r="C216" t="s">
        <v>106</v>
      </c>
      <c r="D216" t="s">
        <v>108</v>
      </c>
      <c r="E216" s="3">
        <v>8900</v>
      </c>
      <c r="F216" s="3">
        <v>850</v>
      </c>
      <c r="G216" s="3">
        <v>0</v>
      </c>
      <c r="H216" s="3">
        <v>490</v>
      </c>
      <c r="I216" s="3">
        <v>10240</v>
      </c>
      <c r="J216" s="3" t="s">
        <v>332</v>
      </c>
      <c r="K216" s="3">
        <f t="shared" si="12"/>
        <v>10010</v>
      </c>
      <c r="L216" s="3">
        <f t="shared" si="13"/>
        <v>11720</v>
      </c>
    </row>
    <row r="217" spans="1:12" x14ac:dyDescent="0.3">
      <c r="A217" t="s">
        <v>197</v>
      </c>
      <c r="C217" t="s">
        <v>106</v>
      </c>
      <c r="D217" t="s">
        <v>11</v>
      </c>
      <c r="E217" s="3">
        <v>11240</v>
      </c>
      <c r="F217" s="3">
        <v>1070</v>
      </c>
      <c r="G217" s="3">
        <v>0</v>
      </c>
      <c r="H217" s="3">
        <v>620</v>
      </c>
      <c r="I217" s="3">
        <v>12930</v>
      </c>
      <c r="J217" s="3" t="s">
        <v>332</v>
      </c>
      <c r="K217" s="3">
        <f t="shared" si="12"/>
        <v>12640</v>
      </c>
      <c r="L217" s="3">
        <f t="shared" si="13"/>
        <v>12640</v>
      </c>
    </row>
    <row r="218" spans="1:12" x14ac:dyDescent="0.3">
      <c r="A218" t="s">
        <v>198</v>
      </c>
      <c r="C218" t="s">
        <v>106</v>
      </c>
      <c r="D218" t="s">
        <v>11</v>
      </c>
      <c r="E218" s="3">
        <v>2640</v>
      </c>
      <c r="F218" s="3">
        <v>250</v>
      </c>
      <c r="G218" s="3">
        <v>0</v>
      </c>
      <c r="H218" s="3">
        <v>150</v>
      </c>
      <c r="I218" s="3">
        <v>3040</v>
      </c>
      <c r="J218" s="3" t="s">
        <v>332</v>
      </c>
      <c r="K218" s="3">
        <f t="shared" si="12"/>
        <v>2960</v>
      </c>
      <c r="L218" s="3">
        <f t="shared" si="13"/>
        <v>2960</v>
      </c>
    </row>
    <row r="219" spans="1:12" x14ac:dyDescent="0.3">
      <c r="A219" t="s">
        <v>199</v>
      </c>
      <c r="C219" t="s">
        <v>106</v>
      </c>
      <c r="D219" t="s">
        <v>11</v>
      </c>
      <c r="E219" s="3">
        <v>34810</v>
      </c>
      <c r="F219" s="3">
        <v>3310</v>
      </c>
      <c r="G219" s="3">
        <v>0</v>
      </c>
      <c r="H219" s="3">
        <v>1910</v>
      </c>
      <c r="I219" s="3">
        <v>40030</v>
      </c>
      <c r="J219" s="3" t="s">
        <v>332</v>
      </c>
      <c r="K219" s="3">
        <f t="shared" si="12"/>
        <v>39860</v>
      </c>
      <c r="L219" s="3">
        <f t="shared" si="13"/>
        <v>39140</v>
      </c>
    </row>
    <row r="220" spans="1:12" x14ac:dyDescent="0.3">
      <c r="A220" t="s">
        <v>200</v>
      </c>
      <c r="C220" t="s">
        <v>106</v>
      </c>
      <c r="D220" t="s">
        <v>11</v>
      </c>
      <c r="E220" s="3">
        <v>22820</v>
      </c>
      <c r="F220" s="3">
        <v>2170</v>
      </c>
      <c r="G220" s="3">
        <v>0</v>
      </c>
      <c r="H220" s="3">
        <v>1260</v>
      </c>
      <c r="I220" s="3">
        <v>26250</v>
      </c>
      <c r="J220" s="3" t="s">
        <v>332</v>
      </c>
      <c r="K220" s="3">
        <f t="shared" si="12"/>
        <v>25670</v>
      </c>
      <c r="L220" s="3">
        <f t="shared" si="13"/>
        <v>25670</v>
      </c>
    </row>
    <row r="221" spans="1:12" x14ac:dyDescent="0.3">
      <c r="A221" t="s">
        <v>201</v>
      </c>
      <c r="C221" t="s">
        <v>106</v>
      </c>
      <c r="D221" t="s">
        <v>11</v>
      </c>
      <c r="E221" s="3">
        <v>6620</v>
      </c>
      <c r="F221" s="3">
        <v>630</v>
      </c>
      <c r="G221" s="3">
        <v>0</v>
      </c>
      <c r="H221" s="3">
        <v>360</v>
      </c>
      <c r="I221" s="3">
        <v>7610</v>
      </c>
      <c r="J221" s="3" t="s">
        <v>332</v>
      </c>
      <c r="K221" s="3">
        <f t="shared" si="12"/>
        <v>7450</v>
      </c>
      <c r="L221" s="3">
        <f t="shared" si="13"/>
        <v>7450</v>
      </c>
    </row>
    <row r="222" spans="1:12" x14ac:dyDescent="0.3">
      <c r="A222" t="s">
        <v>202</v>
      </c>
      <c r="C222" t="s">
        <v>106</v>
      </c>
      <c r="D222" t="s">
        <v>11</v>
      </c>
      <c r="E222" s="3">
        <v>173980</v>
      </c>
      <c r="F222" s="3">
        <v>16550</v>
      </c>
      <c r="G222" s="3">
        <v>74940</v>
      </c>
      <c r="H222" s="3">
        <v>9570</v>
      </c>
      <c r="I222" s="3">
        <v>275040</v>
      </c>
      <c r="J222" s="3" t="s">
        <v>332</v>
      </c>
      <c r="K222" s="3">
        <f t="shared" si="12"/>
        <v>267900</v>
      </c>
      <c r="L222" s="3">
        <f t="shared" si="13"/>
        <v>269590</v>
      </c>
    </row>
    <row r="223" spans="1:12" x14ac:dyDescent="0.3">
      <c r="A223" t="s">
        <v>369</v>
      </c>
      <c r="B223" t="s">
        <v>374</v>
      </c>
      <c r="C223" t="s">
        <v>106</v>
      </c>
      <c r="D223" t="s">
        <v>11</v>
      </c>
      <c r="J223" s="3" t="s">
        <v>332</v>
      </c>
      <c r="K223" s="3">
        <f t="shared" si="12"/>
        <v>0</v>
      </c>
      <c r="L223" s="3">
        <f t="shared" si="13"/>
        <v>2100</v>
      </c>
    </row>
    <row r="224" spans="1:12" x14ac:dyDescent="0.3">
      <c r="A224" t="s">
        <v>203</v>
      </c>
      <c r="C224" t="s">
        <v>106</v>
      </c>
      <c r="D224" t="s">
        <v>11</v>
      </c>
      <c r="E224" s="3">
        <v>18850</v>
      </c>
      <c r="F224" s="3">
        <v>1790</v>
      </c>
      <c r="G224" s="3">
        <v>5650</v>
      </c>
      <c r="H224" s="3">
        <v>1040</v>
      </c>
      <c r="I224" s="3">
        <v>27330</v>
      </c>
      <c r="J224" s="3" t="s">
        <v>332</v>
      </c>
      <c r="K224" s="3">
        <f t="shared" si="12"/>
        <v>26560</v>
      </c>
      <c r="L224" s="3">
        <f t="shared" si="13"/>
        <v>26560</v>
      </c>
    </row>
    <row r="225" spans="1:12" x14ac:dyDescent="0.3">
      <c r="A225" t="s">
        <v>204</v>
      </c>
      <c r="C225" t="s">
        <v>106</v>
      </c>
      <c r="D225" t="s">
        <v>91</v>
      </c>
      <c r="E225" s="3">
        <v>199390</v>
      </c>
      <c r="F225" s="3">
        <v>18960</v>
      </c>
      <c r="G225" s="3">
        <v>105190</v>
      </c>
      <c r="H225" s="3">
        <v>10970</v>
      </c>
      <c r="I225" s="3">
        <v>334510</v>
      </c>
      <c r="J225" s="3" t="s">
        <v>332</v>
      </c>
      <c r="K225" s="3">
        <f t="shared" si="12"/>
        <v>326320</v>
      </c>
      <c r="L225" s="3">
        <f t="shared" si="13"/>
        <v>326320</v>
      </c>
    </row>
    <row r="226" spans="1:12" x14ac:dyDescent="0.3">
      <c r="A226" t="s">
        <v>370</v>
      </c>
      <c r="B226" t="s">
        <v>374</v>
      </c>
      <c r="C226" t="s">
        <v>106</v>
      </c>
      <c r="D226" t="s">
        <v>91</v>
      </c>
      <c r="J226" s="3" t="s">
        <v>332</v>
      </c>
      <c r="K226" s="3">
        <f t="shared" si="12"/>
        <v>0</v>
      </c>
      <c r="L226" s="3" t="str">
        <f t="shared" si="13"/>
        <v>*</v>
      </c>
    </row>
    <row r="227" spans="1:12" x14ac:dyDescent="0.3">
      <c r="A227" t="s">
        <v>205</v>
      </c>
      <c r="C227" t="s">
        <v>106</v>
      </c>
      <c r="D227" t="s">
        <v>91</v>
      </c>
      <c r="E227" s="3">
        <v>18850</v>
      </c>
      <c r="F227" s="3">
        <v>1790</v>
      </c>
      <c r="G227" s="3">
        <v>5650</v>
      </c>
      <c r="H227" s="3">
        <v>1040</v>
      </c>
      <c r="I227" s="3">
        <v>27330</v>
      </c>
      <c r="J227" s="3" t="s">
        <v>332</v>
      </c>
      <c r="K227" s="3">
        <f t="shared" ref="K227:K255" si="14">VLOOKUP($A227,Nineteen,9,)</f>
        <v>26560</v>
      </c>
      <c r="L227" s="3">
        <f t="shared" ref="L227:L255" si="15">VLOOKUP($A227,Nineteen,10,)</f>
        <v>28360</v>
      </c>
    </row>
    <row r="228" spans="1:12" x14ac:dyDescent="0.3">
      <c r="A228" t="s">
        <v>206</v>
      </c>
      <c r="C228" t="s">
        <v>106</v>
      </c>
      <c r="D228" t="s">
        <v>11</v>
      </c>
      <c r="E228" s="3">
        <v>1790</v>
      </c>
      <c r="F228" s="3">
        <v>170</v>
      </c>
      <c r="G228" s="3">
        <v>0</v>
      </c>
      <c r="H228" s="3">
        <v>100</v>
      </c>
      <c r="I228" s="3">
        <v>2060</v>
      </c>
      <c r="J228" s="3" t="s">
        <v>332</v>
      </c>
      <c r="K228" s="3">
        <f t="shared" si="14"/>
        <v>2020</v>
      </c>
      <c r="L228" s="3">
        <f t="shared" si="15"/>
        <v>2020</v>
      </c>
    </row>
    <row r="229" spans="1:12" x14ac:dyDescent="0.3">
      <c r="A229" t="s">
        <v>207</v>
      </c>
      <c r="C229" t="s">
        <v>106</v>
      </c>
      <c r="D229" t="s">
        <v>11</v>
      </c>
      <c r="E229" s="3">
        <v>1790</v>
      </c>
      <c r="F229" s="3">
        <v>170</v>
      </c>
      <c r="G229" s="3">
        <v>0</v>
      </c>
      <c r="H229" s="3">
        <v>100</v>
      </c>
      <c r="I229" s="3">
        <v>2060</v>
      </c>
      <c r="J229" s="3" t="s">
        <v>332</v>
      </c>
      <c r="K229" s="3">
        <f t="shared" si="14"/>
        <v>2020</v>
      </c>
      <c r="L229" s="3">
        <f t="shared" si="15"/>
        <v>2020</v>
      </c>
    </row>
    <row r="230" spans="1:12" x14ac:dyDescent="0.3">
      <c r="A230" t="s">
        <v>208</v>
      </c>
      <c r="C230" t="s">
        <v>106</v>
      </c>
      <c r="D230" t="s">
        <v>11</v>
      </c>
      <c r="E230" s="3">
        <v>18850</v>
      </c>
      <c r="F230" s="3">
        <v>1790</v>
      </c>
      <c r="G230" s="3">
        <v>5650</v>
      </c>
      <c r="H230" s="3">
        <v>1040</v>
      </c>
      <c r="I230" s="3">
        <v>27330</v>
      </c>
      <c r="J230" s="3" t="s">
        <v>332</v>
      </c>
      <c r="K230" s="3">
        <f t="shared" si="14"/>
        <v>26560</v>
      </c>
      <c r="L230" s="3">
        <f t="shared" si="15"/>
        <v>26560</v>
      </c>
    </row>
    <row r="231" spans="1:12" x14ac:dyDescent="0.3">
      <c r="A231" t="s">
        <v>209</v>
      </c>
      <c r="C231" t="s">
        <v>106</v>
      </c>
      <c r="D231" t="s">
        <v>36</v>
      </c>
      <c r="E231" s="3">
        <v>8900</v>
      </c>
      <c r="F231" s="3">
        <v>850</v>
      </c>
      <c r="G231" s="3">
        <v>0</v>
      </c>
      <c r="H231" s="3">
        <v>490</v>
      </c>
      <c r="I231" s="3">
        <v>10240</v>
      </c>
      <c r="J231" s="3" t="s">
        <v>332</v>
      </c>
      <c r="K231" s="3">
        <f t="shared" si="14"/>
        <v>10010</v>
      </c>
      <c r="L231" s="3">
        <f t="shared" si="15"/>
        <v>9578</v>
      </c>
    </row>
    <row r="232" spans="1:12" x14ac:dyDescent="0.3">
      <c r="A232" t="s">
        <v>210</v>
      </c>
      <c r="C232" t="s">
        <v>211</v>
      </c>
      <c r="D232" t="s">
        <v>36</v>
      </c>
      <c r="E232" s="3">
        <v>24010</v>
      </c>
      <c r="F232" s="3">
        <v>2690</v>
      </c>
      <c r="G232" s="3">
        <v>0</v>
      </c>
      <c r="H232" s="3">
        <v>1230</v>
      </c>
      <c r="I232" s="3">
        <v>27930</v>
      </c>
      <c r="J232" s="3" t="s">
        <v>332</v>
      </c>
      <c r="K232" s="3">
        <f t="shared" si="14"/>
        <v>27250</v>
      </c>
      <c r="L232" s="3">
        <f t="shared" si="15"/>
        <v>29225</v>
      </c>
    </row>
    <row r="233" spans="1:12" x14ac:dyDescent="0.3">
      <c r="A233" t="s">
        <v>212</v>
      </c>
      <c r="C233" t="s">
        <v>211</v>
      </c>
      <c r="D233" t="s">
        <v>400</v>
      </c>
      <c r="E233" s="3">
        <v>14940</v>
      </c>
      <c r="F233" s="3">
        <v>1670</v>
      </c>
      <c r="G233" s="3">
        <v>0</v>
      </c>
      <c r="H233" s="3">
        <v>770</v>
      </c>
      <c r="I233" s="3">
        <v>17380</v>
      </c>
      <c r="J233" s="3" t="s">
        <v>332</v>
      </c>
      <c r="K233" s="3">
        <f t="shared" si="14"/>
        <v>16950</v>
      </c>
      <c r="L233" s="3">
        <f t="shared" si="15"/>
        <v>17480</v>
      </c>
    </row>
    <row r="234" spans="1:12" x14ac:dyDescent="0.3">
      <c r="A234" t="s">
        <v>213</v>
      </c>
      <c r="C234" t="s">
        <v>211</v>
      </c>
      <c r="D234" t="s">
        <v>400</v>
      </c>
      <c r="E234" s="3">
        <v>60130</v>
      </c>
      <c r="F234" s="3">
        <v>6740</v>
      </c>
      <c r="G234" s="3">
        <v>0</v>
      </c>
      <c r="H234" s="3">
        <v>3090</v>
      </c>
      <c r="I234" s="3">
        <v>69960</v>
      </c>
      <c r="J234" s="3" t="s">
        <v>332</v>
      </c>
      <c r="K234" s="3">
        <f t="shared" si="14"/>
        <v>68250</v>
      </c>
      <c r="L234" s="3">
        <f t="shared" si="15"/>
        <v>68250</v>
      </c>
    </row>
    <row r="235" spans="1:12" x14ac:dyDescent="0.3">
      <c r="A235" t="s">
        <v>214</v>
      </c>
      <c r="C235" t="s">
        <v>211</v>
      </c>
      <c r="D235" t="s">
        <v>400</v>
      </c>
      <c r="E235" s="3">
        <v>47890</v>
      </c>
      <c r="F235" s="3">
        <v>5360</v>
      </c>
      <c r="G235" s="3">
        <v>0</v>
      </c>
      <c r="H235" s="3">
        <v>2460</v>
      </c>
      <c r="I235" s="3">
        <v>55710</v>
      </c>
      <c r="J235" s="3" t="s">
        <v>332</v>
      </c>
      <c r="K235" s="3">
        <f t="shared" si="14"/>
        <v>50950</v>
      </c>
      <c r="L235" s="3">
        <f t="shared" si="15"/>
        <v>54220</v>
      </c>
    </row>
    <row r="236" spans="1:12" x14ac:dyDescent="0.3">
      <c r="A236" t="s">
        <v>215</v>
      </c>
      <c r="C236" t="s">
        <v>211</v>
      </c>
      <c r="D236" t="s">
        <v>36</v>
      </c>
      <c r="E236" s="3">
        <v>144470</v>
      </c>
      <c r="F236" s="3">
        <v>16180</v>
      </c>
      <c r="G236" s="3">
        <v>0</v>
      </c>
      <c r="H236" s="3">
        <v>7420</v>
      </c>
      <c r="I236" s="3">
        <v>168070</v>
      </c>
      <c r="J236" s="3" t="s">
        <v>332</v>
      </c>
      <c r="K236" s="3">
        <f t="shared" si="14"/>
        <v>163990</v>
      </c>
      <c r="L236" s="3">
        <f t="shared" si="15"/>
        <v>156977</v>
      </c>
    </row>
    <row r="237" spans="1:12" x14ac:dyDescent="0.3">
      <c r="A237" t="s">
        <v>216</v>
      </c>
      <c r="C237" t="s">
        <v>211</v>
      </c>
      <c r="D237" t="s">
        <v>11</v>
      </c>
      <c r="E237" s="3">
        <v>109910</v>
      </c>
      <c r="F237" s="3">
        <v>12310</v>
      </c>
      <c r="G237" s="3">
        <v>0</v>
      </c>
      <c r="H237" s="3">
        <v>5650</v>
      </c>
      <c r="I237" s="3">
        <v>127870</v>
      </c>
      <c r="J237" s="3" t="s">
        <v>332</v>
      </c>
      <c r="K237" s="3">
        <f t="shared" si="14"/>
        <v>124770</v>
      </c>
      <c r="L237" s="3">
        <f t="shared" si="15"/>
        <v>124770</v>
      </c>
    </row>
    <row r="238" spans="1:12" x14ac:dyDescent="0.3">
      <c r="A238" t="s">
        <v>406</v>
      </c>
      <c r="C238" t="s">
        <v>211</v>
      </c>
      <c r="D238" t="s">
        <v>10</v>
      </c>
      <c r="E238" s="3">
        <v>117630</v>
      </c>
      <c r="F238" s="3">
        <v>13180</v>
      </c>
      <c r="G238" s="3">
        <v>0</v>
      </c>
      <c r="H238" s="3">
        <v>6040</v>
      </c>
      <c r="I238" s="3">
        <v>136850</v>
      </c>
      <c r="J238" s="3" t="s">
        <v>332</v>
      </c>
      <c r="K238" s="3">
        <f t="shared" si="14"/>
        <v>133520</v>
      </c>
      <c r="L238" s="3">
        <f t="shared" si="15"/>
        <v>133520</v>
      </c>
    </row>
    <row r="239" spans="1:12" x14ac:dyDescent="0.3">
      <c r="A239" t="s">
        <v>217</v>
      </c>
      <c r="C239" t="s">
        <v>211</v>
      </c>
      <c r="D239" t="s">
        <v>10</v>
      </c>
      <c r="E239" s="3">
        <v>52060</v>
      </c>
      <c r="F239" s="3">
        <v>5830</v>
      </c>
      <c r="G239" s="3">
        <v>0</v>
      </c>
      <c r="H239" s="3">
        <v>2680</v>
      </c>
      <c r="I239" s="3">
        <v>60570</v>
      </c>
      <c r="J239" s="3" t="s">
        <v>332</v>
      </c>
      <c r="K239" s="3">
        <f t="shared" si="14"/>
        <v>59090</v>
      </c>
      <c r="L239" s="3">
        <f t="shared" si="15"/>
        <v>59090</v>
      </c>
    </row>
    <row r="240" spans="1:12" x14ac:dyDescent="0.3">
      <c r="A240" t="s">
        <v>218</v>
      </c>
      <c r="C240" t="s">
        <v>211</v>
      </c>
      <c r="D240" t="s">
        <v>11</v>
      </c>
      <c r="E240" s="3">
        <v>138360</v>
      </c>
      <c r="F240" s="3">
        <v>15500</v>
      </c>
      <c r="G240" s="3">
        <v>0</v>
      </c>
      <c r="H240" s="3">
        <v>7110</v>
      </c>
      <c r="I240" s="3">
        <v>160970</v>
      </c>
      <c r="J240" s="3" t="s">
        <v>332</v>
      </c>
      <c r="K240" s="3">
        <f t="shared" si="14"/>
        <v>157060</v>
      </c>
      <c r="L240" s="3">
        <f t="shared" si="15"/>
        <v>157600</v>
      </c>
    </row>
    <row r="241" spans="1:12" x14ac:dyDescent="0.3">
      <c r="A241" t="s">
        <v>219</v>
      </c>
      <c r="C241" t="s">
        <v>211</v>
      </c>
      <c r="D241" t="s">
        <v>11</v>
      </c>
      <c r="E241" s="3">
        <v>129490</v>
      </c>
      <c r="F241" s="3">
        <v>14510</v>
      </c>
      <c r="G241" s="3">
        <v>0</v>
      </c>
      <c r="H241" s="3">
        <v>6650</v>
      </c>
      <c r="I241" s="3">
        <v>150650</v>
      </c>
      <c r="J241" s="3" t="s">
        <v>332</v>
      </c>
      <c r="K241" s="3">
        <f t="shared" si="14"/>
        <v>147000</v>
      </c>
      <c r="L241" s="3">
        <f t="shared" si="15"/>
        <v>147000</v>
      </c>
    </row>
    <row r="242" spans="1:12" x14ac:dyDescent="0.3">
      <c r="A242" t="s">
        <v>220</v>
      </c>
      <c r="C242" t="s">
        <v>211</v>
      </c>
      <c r="D242" t="s">
        <v>11</v>
      </c>
      <c r="E242" s="3">
        <v>169700</v>
      </c>
      <c r="F242" s="3">
        <v>19010</v>
      </c>
      <c r="G242" s="3">
        <v>0</v>
      </c>
      <c r="H242" s="3">
        <v>8720</v>
      </c>
      <c r="I242" s="3">
        <v>197430</v>
      </c>
      <c r="J242" s="3" t="s">
        <v>332</v>
      </c>
      <c r="K242" s="3">
        <f t="shared" si="14"/>
        <v>192630</v>
      </c>
      <c r="L242" s="3">
        <f t="shared" si="15"/>
        <v>192630</v>
      </c>
    </row>
    <row r="243" spans="1:12" x14ac:dyDescent="0.3">
      <c r="A243" t="s">
        <v>221</v>
      </c>
      <c r="C243" t="s">
        <v>211</v>
      </c>
      <c r="D243" t="s">
        <v>11</v>
      </c>
      <c r="E243" s="3">
        <v>350530</v>
      </c>
      <c r="F243" s="3">
        <v>39270</v>
      </c>
      <c r="G243" s="3">
        <v>0</v>
      </c>
      <c r="H243" s="3">
        <v>18010</v>
      </c>
      <c r="I243" s="3">
        <v>407810</v>
      </c>
      <c r="J243" s="3" t="s">
        <v>332</v>
      </c>
      <c r="K243" s="3">
        <f t="shared" si="14"/>
        <v>397900</v>
      </c>
      <c r="L243" s="3">
        <f t="shared" si="15"/>
        <v>397900</v>
      </c>
    </row>
    <row r="244" spans="1:12" x14ac:dyDescent="0.3">
      <c r="A244" t="s">
        <v>223</v>
      </c>
      <c r="C244" t="s">
        <v>211</v>
      </c>
      <c r="D244" t="s">
        <v>10</v>
      </c>
      <c r="E244" s="3">
        <v>152730</v>
      </c>
      <c r="F244" s="3">
        <v>17110</v>
      </c>
      <c r="G244" s="3">
        <v>0</v>
      </c>
      <c r="H244" s="3">
        <v>7850</v>
      </c>
      <c r="I244" s="3">
        <v>177690</v>
      </c>
      <c r="J244" s="3" t="s">
        <v>332</v>
      </c>
      <c r="K244" s="3">
        <f t="shared" si="14"/>
        <v>173370</v>
      </c>
      <c r="L244" s="3">
        <f t="shared" si="15"/>
        <v>182267</v>
      </c>
    </row>
    <row r="245" spans="1:12" x14ac:dyDescent="0.3">
      <c r="A245" t="s">
        <v>224</v>
      </c>
      <c r="C245" t="s">
        <v>211</v>
      </c>
      <c r="D245" t="s">
        <v>11</v>
      </c>
      <c r="E245" s="3">
        <v>171500</v>
      </c>
      <c r="F245" s="3">
        <v>19210</v>
      </c>
      <c r="G245" s="3">
        <v>0</v>
      </c>
      <c r="H245" s="3">
        <v>8810</v>
      </c>
      <c r="I245" s="3">
        <v>199520</v>
      </c>
      <c r="J245" s="3" t="s">
        <v>332</v>
      </c>
      <c r="K245" s="3">
        <f t="shared" si="14"/>
        <v>194670</v>
      </c>
      <c r="L245" s="3">
        <f t="shared" si="15"/>
        <v>194670</v>
      </c>
    </row>
    <row r="246" spans="1:12" x14ac:dyDescent="0.3">
      <c r="A246" t="s">
        <v>225</v>
      </c>
      <c r="C246" t="s">
        <v>211</v>
      </c>
      <c r="D246" t="s">
        <v>400</v>
      </c>
      <c r="E246" s="3">
        <v>234760</v>
      </c>
      <c r="F246" s="3">
        <v>26300</v>
      </c>
      <c r="G246" s="3">
        <v>0</v>
      </c>
      <c r="H246" s="3">
        <v>12060</v>
      </c>
      <c r="I246" s="3">
        <v>273120</v>
      </c>
      <c r="J246" s="3" t="s">
        <v>332</v>
      </c>
      <c r="K246" s="3">
        <f t="shared" si="14"/>
        <v>266490</v>
      </c>
      <c r="L246" s="3">
        <f t="shared" si="15"/>
        <v>262170</v>
      </c>
    </row>
    <row r="247" spans="1:12" x14ac:dyDescent="0.3">
      <c r="A247" t="s">
        <v>226</v>
      </c>
      <c r="C247" t="s">
        <v>211</v>
      </c>
      <c r="D247" t="s">
        <v>11</v>
      </c>
      <c r="E247" s="3">
        <v>162500</v>
      </c>
      <c r="F247" s="3">
        <v>18200</v>
      </c>
      <c r="G247" s="3">
        <v>0</v>
      </c>
      <c r="H247" s="3">
        <v>8350</v>
      </c>
      <c r="I247" s="3">
        <v>189050</v>
      </c>
      <c r="J247" s="3" t="s">
        <v>332</v>
      </c>
      <c r="K247" s="3">
        <f t="shared" si="14"/>
        <v>184470</v>
      </c>
      <c r="L247" s="3">
        <f t="shared" si="15"/>
        <v>186000</v>
      </c>
    </row>
    <row r="248" spans="1:12" x14ac:dyDescent="0.3">
      <c r="A248" t="s">
        <v>227</v>
      </c>
      <c r="C248" t="s">
        <v>211</v>
      </c>
      <c r="D248" t="s">
        <v>11</v>
      </c>
      <c r="E248" s="3">
        <v>63290</v>
      </c>
      <c r="F248" s="3">
        <v>7090</v>
      </c>
      <c r="G248" s="3">
        <v>0</v>
      </c>
      <c r="H248" s="3">
        <v>3250</v>
      </c>
      <c r="I248" s="3">
        <v>73630</v>
      </c>
      <c r="J248" s="3" t="s">
        <v>332</v>
      </c>
      <c r="K248" s="3">
        <f t="shared" si="14"/>
        <v>71850</v>
      </c>
      <c r="L248" s="3">
        <f t="shared" si="15"/>
        <v>71850</v>
      </c>
    </row>
    <row r="249" spans="1:12" x14ac:dyDescent="0.3">
      <c r="A249" t="s">
        <v>228</v>
      </c>
      <c r="C249" t="s">
        <v>211</v>
      </c>
      <c r="D249" t="s">
        <v>36</v>
      </c>
      <c r="E249" s="3">
        <v>65780</v>
      </c>
      <c r="F249" s="3">
        <v>7370</v>
      </c>
      <c r="G249" s="3">
        <v>0</v>
      </c>
      <c r="H249" s="3">
        <v>3380</v>
      </c>
      <c r="I249" s="3">
        <v>76530</v>
      </c>
      <c r="J249" s="3" t="s">
        <v>332</v>
      </c>
      <c r="K249" s="3">
        <f t="shared" si="14"/>
        <v>74670</v>
      </c>
      <c r="L249" s="3">
        <f t="shared" si="15"/>
        <v>74670</v>
      </c>
    </row>
    <row r="250" spans="1:12" x14ac:dyDescent="0.3">
      <c r="A250" t="s">
        <v>229</v>
      </c>
      <c r="C250" t="s">
        <v>211</v>
      </c>
      <c r="D250" t="s">
        <v>11</v>
      </c>
      <c r="E250" s="3">
        <v>159280</v>
      </c>
      <c r="F250" s="3">
        <v>17840</v>
      </c>
      <c r="G250" s="3">
        <v>0</v>
      </c>
      <c r="H250" s="3">
        <v>8180</v>
      </c>
      <c r="I250" s="3">
        <v>185300</v>
      </c>
      <c r="J250" s="3" t="s">
        <v>332</v>
      </c>
      <c r="K250" s="3">
        <f t="shared" si="14"/>
        <v>180810</v>
      </c>
      <c r="L250" s="3">
        <f t="shared" si="15"/>
        <v>211738</v>
      </c>
    </row>
    <row r="251" spans="1:12" x14ac:dyDescent="0.3">
      <c r="A251" t="s">
        <v>230</v>
      </c>
      <c r="C251" t="s">
        <v>211</v>
      </c>
      <c r="D251" t="s">
        <v>11</v>
      </c>
      <c r="E251" s="3">
        <v>61200</v>
      </c>
      <c r="F251" s="3">
        <v>6860</v>
      </c>
      <c r="G251" s="3">
        <v>0</v>
      </c>
      <c r="H251" s="3">
        <v>3140</v>
      </c>
      <c r="I251" s="3">
        <v>71200</v>
      </c>
      <c r="J251" s="3" t="s">
        <v>332</v>
      </c>
      <c r="K251" s="3">
        <f t="shared" si="14"/>
        <v>69470</v>
      </c>
      <c r="L251" s="3">
        <f t="shared" si="15"/>
        <v>69470</v>
      </c>
    </row>
    <row r="252" spans="1:12" x14ac:dyDescent="0.3">
      <c r="A252" t="s">
        <v>339</v>
      </c>
      <c r="B252" t="s">
        <v>330</v>
      </c>
      <c r="C252" t="s">
        <v>211</v>
      </c>
      <c r="D252" t="s">
        <v>36</v>
      </c>
      <c r="F252" s="3">
        <v>3830</v>
      </c>
      <c r="G252" s="3">
        <v>0</v>
      </c>
      <c r="H252" s="3">
        <v>1760</v>
      </c>
      <c r="J252" s="3" t="s">
        <v>332</v>
      </c>
      <c r="K252" s="3">
        <f t="shared" si="14"/>
        <v>0</v>
      </c>
      <c r="L252" s="3">
        <f t="shared" si="15"/>
        <v>0</v>
      </c>
    </row>
    <row r="253" spans="1:12" x14ac:dyDescent="0.3">
      <c r="A253" t="s">
        <v>231</v>
      </c>
      <c r="C253" t="s">
        <v>211</v>
      </c>
      <c r="D253" t="s">
        <v>10</v>
      </c>
      <c r="E253" s="3">
        <v>67680</v>
      </c>
      <c r="F253" s="3">
        <v>7580</v>
      </c>
      <c r="G253" s="3">
        <v>0</v>
      </c>
      <c r="H253" s="3">
        <v>3480</v>
      </c>
      <c r="I253" s="3">
        <v>78740</v>
      </c>
      <c r="J253" s="3" t="s">
        <v>332</v>
      </c>
      <c r="K253" s="3">
        <f t="shared" si="14"/>
        <v>76830</v>
      </c>
      <c r="L253" s="3">
        <f t="shared" si="15"/>
        <v>76830</v>
      </c>
    </row>
    <row r="254" spans="1:12" x14ac:dyDescent="0.3">
      <c r="A254" t="s">
        <v>232</v>
      </c>
      <c r="C254" t="s">
        <v>211</v>
      </c>
      <c r="D254" t="s">
        <v>400</v>
      </c>
      <c r="E254" s="3">
        <v>41930</v>
      </c>
      <c r="F254" s="3">
        <v>4700</v>
      </c>
      <c r="G254" s="3">
        <v>0</v>
      </c>
      <c r="H254" s="3">
        <v>2150</v>
      </c>
      <c r="I254" s="3">
        <v>48780</v>
      </c>
      <c r="J254" s="3" t="s">
        <v>332</v>
      </c>
      <c r="K254" s="3">
        <f t="shared" si="14"/>
        <v>47600</v>
      </c>
      <c r="L254" s="3">
        <f t="shared" si="15"/>
        <v>47600</v>
      </c>
    </row>
    <row r="255" spans="1:12" x14ac:dyDescent="0.3">
      <c r="A255" t="s">
        <v>233</v>
      </c>
      <c r="C255" t="s">
        <v>234</v>
      </c>
      <c r="D255" t="s">
        <v>108</v>
      </c>
      <c r="E255" s="3">
        <v>148580</v>
      </c>
      <c r="F255" s="3">
        <v>4700</v>
      </c>
      <c r="G255" s="3">
        <v>0</v>
      </c>
      <c r="H255" s="3">
        <v>7200</v>
      </c>
      <c r="I255" s="3">
        <v>160480</v>
      </c>
      <c r="J255" s="3" t="s">
        <v>332</v>
      </c>
      <c r="K255" s="3">
        <f t="shared" si="14"/>
        <v>156570</v>
      </c>
      <c r="L255" s="3">
        <f t="shared" si="15"/>
        <v>156570</v>
      </c>
    </row>
    <row r="261" spans="1:12" x14ac:dyDescent="0.3">
      <c r="A261" s="15" t="s">
        <v>244</v>
      </c>
    </row>
    <row r="262" spans="1:12" x14ac:dyDescent="0.3">
      <c r="A262" t="s">
        <v>81</v>
      </c>
      <c r="C262" t="s">
        <v>334</v>
      </c>
      <c r="D262" t="s">
        <v>11</v>
      </c>
      <c r="E262" s="3">
        <v>625760</v>
      </c>
      <c r="F262" s="3">
        <v>76740</v>
      </c>
      <c r="G262" s="3">
        <v>0</v>
      </c>
      <c r="H262" s="3">
        <v>47930</v>
      </c>
      <c r="I262" s="3">
        <v>750430</v>
      </c>
      <c r="J262" s="3" t="s">
        <v>332</v>
      </c>
      <c r="K262" s="3">
        <f>VLOOKUP($A262,Nineteen,9,)</f>
        <v>998860</v>
      </c>
      <c r="L262" s="3" t="str">
        <f>VLOOKUP($A262,Nineteen,10,)</f>
        <v>To be agreed</v>
      </c>
    </row>
    <row r="265" spans="1:12" x14ac:dyDescent="0.3">
      <c r="A265" s="15" t="s">
        <v>276</v>
      </c>
    </row>
    <row r="266" spans="1:12" x14ac:dyDescent="0.3">
      <c r="A266" t="s">
        <v>405</v>
      </c>
      <c r="B266" t="s">
        <v>344</v>
      </c>
      <c r="C266" t="s">
        <v>9</v>
      </c>
      <c r="D266" t="s">
        <v>11</v>
      </c>
      <c r="E266" s="3">
        <v>76340</v>
      </c>
      <c r="F266" s="3">
        <v>19900</v>
      </c>
      <c r="G266" s="3">
        <v>0</v>
      </c>
      <c r="H266" s="3">
        <v>3350</v>
      </c>
      <c r="I266" s="3">
        <v>99590</v>
      </c>
      <c r="J266" s="3" t="s">
        <v>332</v>
      </c>
      <c r="K266" s="3">
        <v>0</v>
      </c>
      <c r="L266" s="3">
        <v>89000</v>
      </c>
    </row>
    <row r="267" spans="1:12" x14ac:dyDescent="0.3">
      <c r="A267" t="s">
        <v>292</v>
      </c>
      <c r="B267" t="s">
        <v>410</v>
      </c>
      <c r="C267" t="s">
        <v>9</v>
      </c>
      <c r="D267" t="s">
        <v>11</v>
      </c>
      <c r="E267" s="3">
        <v>310000</v>
      </c>
      <c r="F267" s="3">
        <v>80800</v>
      </c>
      <c r="G267" s="3">
        <v>0</v>
      </c>
      <c r="H267" s="3">
        <v>13590</v>
      </c>
      <c r="I267" s="3">
        <v>404390</v>
      </c>
      <c r="J267" s="3" t="s">
        <v>332</v>
      </c>
      <c r="K267" s="3">
        <v>0</v>
      </c>
      <c r="L267" s="3">
        <v>155165</v>
      </c>
    </row>
    <row r="268" spans="1:12" x14ac:dyDescent="0.3">
      <c r="A268" t="s">
        <v>402</v>
      </c>
      <c r="B268" t="s">
        <v>328</v>
      </c>
      <c r="C268" t="s">
        <v>34</v>
      </c>
      <c r="D268" t="s">
        <v>36</v>
      </c>
      <c r="E268" s="3">
        <v>16180</v>
      </c>
      <c r="F268" s="3">
        <v>3730</v>
      </c>
      <c r="G268" s="3">
        <v>0</v>
      </c>
      <c r="H268" s="3">
        <v>820</v>
      </c>
      <c r="I268" s="3">
        <v>20730</v>
      </c>
      <c r="J268" s="3" t="s">
        <v>332</v>
      </c>
      <c r="K268" s="3">
        <v>0</v>
      </c>
      <c r="L268" s="3">
        <v>23370</v>
      </c>
    </row>
    <row r="269" spans="1:12" x14ac:dyDescent="0.3">
      <c r="A269" t="s">
        <v>337</v>
      </c>
      <c r="B269" t="s">
        <v>328</v>
      </c>
      <c r="C269" t="s">
        <v>34</v>
      </c>
      <c r="D269" t="s">
        <v>11</v>
      </c>
      <c r="E269" s="3">
        <v>6290</v>
      </c>
      <c r="F269" s="3">
        <v>1450</v>
      </c>
      <c r="G269" s="3">
        <v>0</v>
      </c>
      <c r="H269" s="3">
        <v>320</v>
      </c>
      <c r="I269" s="3">
        <v>8060</v>
      </c>
      <c r="J269" s="3" t="s">
        <v>332</v>
      </c>
      <c r="K269" s="3">
        <v>0</v>
      </c>
      <c r="L269" s="3">
        <v>5000</v>
      </c>
    </row>
    <row r="270" spans="1:12" x14ac:dyDescent="0.3">
      <c r="A270" t="s">
        <v>338</v>
      </c>
      <c r="B270" t="s">
        <v>330</v>
      </c>
      <c r="C270" t="s">
        <v>34</v>
      </c>
      <c r="D270" t="s">
        <v>11</v>
      </c>
      <c r="E270" s="3">
        <v>110350</v>
      </c>
      <c r="F270" s="3">
        <v>25410</v>
      </c>
      <c r="G270" s="3">
        <v>0</v>
      </c>
      <c r="H270" s="3">
        <v>5630</v>
      </c>
      <c r="I270" s="3">
        <v>141390</v>
      </c>
      <c r="J270" s="3" t="s">
        <v>332</v>
      </c>
      <c r="K270" s="3">
        <v>0</v>
      </c>
      <c r="L270" s="3">
        <v>0</v>
      </c>
    </row>
    <row r="271" spans="1:12" x14ac:dyDescent="0.3">
      <c r="A271" t="s">
        <v>339</v>
      </c>
      <c r="B271" t="s">
        <v>328</v>
      </c>
      <c r="C271" t="s">
        <v>211</v>
      </c>
      <c r="D271" t="s">
        <v>36</v>
      </c>
      <c r="E271" s="3">
        <v>34200</v>
      </c>
      <c r="F271" s="3">
        <v>3830</v>
      </c>
      <c r="G271" s="3">
        <v>0</v>
      </c>
      <c r="H271" s="3">
        <v>1760</v>
      </c>
      <c r="I271" s="3">
        <v>39790</v>
      </c>
      <c r="J271" s="3" t="s">
        <v>332</v>
      </c>
      <c r="K271" s="3">
        <f>VLOOKUP($A271,Nineteen,9,)</f>
        <v>0</v>
      </c>
      <c r="L271" s="3">
        <f>VLOOKUP($A271,Nineteen,10,)</f>
        <v>0</v>
      </c>
    </row>
    <row r="272" spans="1:12" x14ac:dyDescent="0.3">
      <c r="A272" t="s">
        <v>413</v>
      </c>
      <c r="B272" t="s">
        <v>330</v>
      </c>
      <c r="C272" t="s">
        <v>34</v>
      </c>
      <c r="D272" t="s">
        <v>10</v>
      </c>
      <c r="G272" s="3">
        <v>0</v>
      </c>
      <c r="J272" s="3" t="s">
        <v>332</v>
      </c>
      <c r="K272" s="3"/>
      <c r="L272" s="3"/>
    </row>
    <row r="273" spans="1:12" x14ac:dyDescent="0.3">
      <c r="A273" t="s">
        <v>415</v>
      </c>
      <c r="B273" t="s">
        <v>330</v>
      </c>
      <c r="C273" t="s">
        <v>34</v>
      </c>
      <c r="D273" t="s">
        <v>11</v>
      </c>
      <c r="J273" s="3" t="s">
        <v>332</v>
      </c>
      <c r="K273" s="3"/>
      <c r="L273" s="3"/>
    </row>
    <row r="274" spans="1:12" x14ac:dyDescent="0.3">
      <c r="A274" t="s">
        <v>414</v>
      </c>
      <c r="B274" t="s">
        <v>330</v>
      </c>
      <c r="C274" t="s">
        <v>34</v>
      </c>
      <c r="J274" s="3" t="s">
        <v>332</v>
      </c>
    </row>
    <row r="276" spans="1:12" x14ac:dyDescent="0.3">
      <c r="C276" t="s">
        <v>106</v>
      </c>
      <c r="E276" s="3">
        <f t="shared" ref="E276:E282" si="16">SUMIF($C$2:$C$271,$C276,E$2:E$271)</f>
        <v>7538030</v>
      </c>
      <c r="F276" s="3">
        <f t="shared" ref="F276:F282" si="17">SUMIF($C$2:$C$271,$C276,F$2:F$271)-SUMIF($C$266:$C$271,$C276,F$266:F$271)</f>
        <v>716790</v>
      </c>
      <c r="G276" s="3">
        <f t="shared" ref="G276:H276" si="18">SUMIF($C$2:$C$271,$C276,G$2:G$271)-SUMIF($C$266:$C$271,$C276,G$266:G$271)</f>
        <v>3470700</v>
      </c>
      <c r="H276" s="3">
        <f t="shared" si="18"/>
        <v>414660</v>
      </c>
      <c r="I276" s="3">
        <f t="shared" ref="I276:I282" si="19">SUMIF($C$2:$C$271,$C276,I$2:I$271)</f>
        <v>12140180</v>
      </c>
    </row>
    <row r="277" spans="1:12" x14ac:dyDescent="0.3">
      <c r="C277" t="s">
        <v>9</v>
      </c>
      <c r="E277" s="3">
        <f t="shared" si="16"/>
        <v>2270180</v>
      </c>
      <c r="F277" s="3">
        <f t="shared" si="17"/>
        <v>591730</v>
      </c>
      <c r="G277" s="3">
        <f t="shared" ref="G277:H282" si="20">SUMIF($C$2:$C$271,$C277,G$2:G$271)-SUMIF($C$266:$C$271,$C277,G$266:G$271)</f>
        <v>0</v>
      </c>
      <c r="H277" s="3">
        <f t="shared" si="20"/>
        <v>99530</v>
      </c>
      <c r="I277" s="3">
        <f t="shared" si="19"/>
        <v>2961440</v>
      </c>
    </row>
    <row r="278" spans="1:12" x14ac:dyDescent="0.3">
      <c r="C278" t="s">
        <v>34</v>
      </c>
      <c r="E278" s="3">
        <f t="shared" si="16"/>
        <v>1532580</v>
      </c>
      <c r="F278" s="3">
        <f t="shared" si="17"/>
        <v>352910</v>
      </c>
      <c r="G278" s="3">
        <f t="shared" si="20"/>
        <v>0</v>
      </c>
      <c r="H278" s="3">
        <f t="shared" si="20"/>
        <v>78140</v>
      </c>
      <c r="I278" s="3">
        <f t="shared" si="19"/>
        <v>1963630</v>
      </c>
    </row>
    <row r="279" spans="1:12" x14ac:dyDescent="0.3">
      <c r="C279" t="s">
        <v>211</v>
      </c>
      <c r="E279" s="3">
        <f t="shared" si="16"/>
        <v>2573970</v>
      </c>
      <c r="F279" s="3">
        <f t="shared" si="17"/>
        <v>288340</v>
      </c>
      <c r="G279" s="3">
        <f t="shared" si="20"/>
        <v>0</v>
      </c>
      <c r="H279" s="3">
        <f t="shared" si="20"/>
        <v>132240</v>
      </c>
      <c r="I279" s="3">
        <f t="shared" si="19"/>
        <v>2994550</v>
      </c>
    </row>
    <row r="280" spans="1:12" x14ac:dyDescent="0.3">
      <c r="C280" t="s">
        <v>84</v>
      </c>
      <c r="E280" s="3">
        <f t="shared" si="16"/>
        <v>501920</v>
      </c>
      <c r="F280" s="3">
        <f t="shared" si="17"/>
        <v>32440</v>
      </c>
      <c r="G280" s="3">
        <f t="shared" si="20"/>
        <v>0</v>
      </c>
      <c r="H280" s="3">
        <f t="shared" si="20"/>
        <v>21180</v>
      </c>
      <c r="I280" s="3">
        <f t="shared" si="19"/>
        <v>555540</v>
      </c>
    </row>
    <row r="281" spans="1:12" x14ac:dyDescent="0.3">
      <c r="C281" t="s">
        <v>234</v>
      </c>
      <c r="E281" s="3">
        <f t="shared" si="16"/>
        <v>148580</v>
      </c>
      <c r="F281" s="3">
        <f t="shared" si="17"/>
        <v>4700</v>
      </c>
      <c r="G281" s="3">
        <f t="shared" si="20"/>
        <v>0</v>
      </c>
      <c r="H281" s="3">
        <f t="shared" si="20"/>
        <v>7200</v>
      </c>
      <c r="I281" s="3">
        <f t="shared" si="19"/>
        <v>160480</v>
      </c>
    </row>
    <row r="282" spans="1:12" x14ac:dyDescent="0.3">
      <c r="C282" t="s">
        <v>334</v>
      </c>
      <c r="E282" s="3">
        <f t="shared" si="16"/>
        <v>625760</v>
      </c>
      <c r="F282" s="3">
        <f t="shared" si="17"/>
        <v>76740</v>
      </c>
      <c r="G282" s="3">
        <f t="shared" si="20"/>
        <v>0</v>
      </c>
      <c r="H282" s="3">
        <f t="shared" si="20"/>
        <v>47930</v>
      </c>
      <c r="I282" s="3">
        <f t="shared" si="19"/>
        <v>750430</v>
      </c>
    </row>
    <row r="283" spans="1:12" x14ac:dyDescent="0.3">
      <c r="C283" t="s">
        <v>7</v>
      </c>
      <c r="E283" s="3">
        <f>SUM(E276:E282)</f>
        <v>15191020</v>
      </c>
      <c r="F283" s="3">
        <f t="shared" ref="F283:I283" si="21">SUM(F276:F282)</f>
        <v>2063650</v>
      </c>
      <c r="G283" s="3">
        <f t="shared" si="21"/>
        <v>3470700</v>
      </c>
      <c r="H283" s="3">
        <f t="shared" si="21"/>
        <v>800880</v>
      </c>
      <c r="I283" s="3">
        <f t="shared" si="21"/>
        <v>21526250</v>
      </c>
    </row>
    <row r="284" spans="1:12" x14ac:dyDescent="0.3">
      <c r="C284" t="s">
        <v>412</v>
      </c>
      <c r="E284" s="3">
        <v>15191020</v>
      </c>
      <c r="F284" s="3">
        <v>2063650</v>
      </c>
      <c r="G284" s="3">
        <v>3470700</v>
      </c>
      <c r="H284" s="3">
        <v>800880</v>
      </c>
      <c r="I284" s="3">
        <v>21526250</v>
      </c>
    </row>
  </sheetData>
  <sheetProtection algorithmName="SHA-512" hashValue="euBsFLxaraBhf8J0IRPZxQ8iTar18jUjdtRbo9U0+tKRnyknhAXoDV7g9oDQ25JHwgh1W8XfrxrAJmoAC39m8w==" saltValue="iIlgTEG40e3kDOam7pI7Lw==" spinCount="100000" sheet="1" objects="1" scenarios="1"/>
  <autoFilter ref="A1:L255" xr:uid="{D7D344AB-808B-458E-8D35-0EF634C7DC5D}">
    <sortState xmlns:xlrd2="http://schemas.microsoft.com/office/spreadsheetml/2017/richdata2" ref="A2:L255">
      <sortCondition ref="C1"/>
    </sortState>
  </autoFilter>
  <dataValidations count="1">
    <dataValidation type="list" allowBlank="1" showInputMessage="1" showErrorMessage="1" sqref="B2:B255 B266:B274" xr:uid="{CAD98353-3BB8-422C-A860-D9E553AC6A7E}">
      <formula1>Comment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3"/>
  <sheetViews>
    <sheetView showGridLines="0" tabSelected="1" topLeftCell="A2" zoomScale="90" zoomScaleNormal="90" workbookViewId="0">
      <selection activeCell="E4" sqref="E4"/>
    </sheetView>
  </sheetViews>
  <sheetFormatPr defaultColWidth="9.109375" defaultRowHeight="13.5" customHeight="1" x14ac:dyDescent="0.25"/>
  <cols>
    <col min="1" max="1" width="16.6640625" style="21" customWidth="1"/>
    <col min="2" max="2" width="9" style="21" hidden="1" customWidth="1"/>
    <col min="3" max="3" width="5.33203125" style="21" hidden="1" customWidth="1"/>
    <col min="4" max="4" width="21.44140625" style="21" customWidth="1"/>
    <col min="5" max="10" width="16.6640625" style="21" customWidth="1"/>
    <col min="11" max="11" width="7.109375" style="21" customWidth="1"/>
    <col min="12" max="12" width="10" style="21" hidden="1" customWidth="1"/>
    <col min="13" max="13" width="8.33203125" style="21" hidden="1" customWidth="1"/>
    <col min="14" max="14" width="9.109375" style="21" customWidth="1"/>
    <col min="15" max="16384" width="9.109375" style="21"/>
  </cols>
  <sheetData>
    <row r="1" spans="1:14" ht="13.8" hidden="1" x14ac:dyDescent="0.25">
      <c r="B1" s="39">
        <f>MATCH(D5,Year,)</f>
        <v>5</v>
      </c>
      <c r="C1" s="39">
        <v>4</v>
      </c>
      <c r="D1" s="39"/>
      <c r="E1" s="39">
        <v>5</v>
      </c>
      <c r="F1" s="39">
        <f>E1+1</f>
        <v>6</v>
      </c>
      <c r="G1" s="39">
        <f t="shared" ref="G1:J1" si="0">F1+1</f>
        <v>7</v>
      </c>
      <c r="H1" s="39">
        <f t="shared" si="0"/>
        <v>8</v>
      </c>
      <c r="I1" s="39">
        <f t="shared" si="0"/>
        <v>9</v>
      </c>
      <c r="J1" s="39">
        <f t="shared" si="0"/>
        <v>10</v>
      </c>
      <c r="K1" s="39">
        <f>J1</f>
        <v>10</v>
      </c>
      <c r="M1" s="39">
        <v>2</v>
      </c>
    </row>
    <row r="2" spans="1:14" ht="13.2" customHeight="1" x14ac:dyDescent="0.25">
      <c r="B2" s="39"/>
      <c r="C2" s="39"/>
      <c r="D2" s="39"/>
      <c r="E2" s="39"/>
      <c r="F2" s="39"/>
      <c r="G2" s="39"/>
      <c r="H2" s="39"/>
      <c r="I2" s="39"/>
      <c r="J2" s="39"/>
      <c r="K2" s="39"/>
      <c r="M2" s="39"/>
    </row>
    <row r="3" spans="1:14" ht="28.8" thickBot="1" x14ac:dyDescent="0.3">
      <c r="A3" s="42" t="s">
        <v>285</v>
      </c>
      <c r="B3" s="24"/>
      <c r="C3" s="24"/>
      <c r="D3" s="24"/>
      <c r="E3" s="24"/>
      <c r="F3" s="89" t="s">
        <v>318</v>
      </c>
      <c r="G3" s="89" t="s">
        <v>398</v>
      </c>
      <c r="H3" s="23"/>
      <c r="I3" s="27"/>
      <c r="J3" s="27"/>
      <c r="K3" s="19"/>
      <c r="L3" s="19"/>
      <c r="M3" s="19"/>
      <c r="N3" s="19"/>
    </row>
    <row r="4" spans="1:14" ht="13.5" customHeight="1" thickTop="1" x14ac:dyDescent="0.25">
      <c r="A4" s="25"/>
      <c r="B4" s="24"/>
      <c r="C4" s="24"/>
      <c r="D4" s="25"/>
      <c r="E4" s="25"/>
      <c r="F4" s="24"/>
      <c r="G4" s="24"/>
      <c r="H4" s="26"/>
      <c r="I4" s="23"/>
      <c r="J4" s="23"/>
      <c r="K4" s="19"/>
      <c r="L4" s="19"/>
      <c r="M4" s="19"/>
      <c r="N4" s="19"/>
    </row>
    <row r="5" spans="1:14" ht="13.5" customHeight="1" x14ac:dyDescent="0.25">
      <c r="A5" s="32" t="s">
        <v>256</v>
      </c>
      <c r="B5" s="31"/>
      <c r="C5" s="31"/>
      <c r="D5" s="91" t="s">
        <v>297</v>
      </c>
      <c r="E5" s="31"/>
      <c r="F5" s="31"/>
      <c r="G5" s="31"/>
      <c r="H5" s="33"/>
      <c r="I5" s="33"/>
      <c r="J5" s="33"/>
      <c r="K5" s="19"/>
      <c r="L5" s="19"/>
      <c r="M5" s="19"/>
      <c r="N5" s="19"/>
    </row>
    <row r="6" spans="1:14" ht="13.5" customHeight="1" x14ac:dyDescent="0.3">
      <c r="A6" s="34"/>
      <c r="B6" s="34"/>
      <c r="C6" s="34"/>
      <c r="D6" s="34"/>
      <c r="E6" s="34"/>
      <c r="F6" s="34"/>
      <c r="G6" s="35"/>
      <c r="H6" s="36"/>
      <c r="I6" s="36"/>
      <c r="J6" s="36"/>
      <c r="K6" s="19"/>
      <c r="L6" s="19"/>
      <c r="M6" s="19"/>
      <c r="N6" s="19"/>
    </row>
    <row r="7" spans="1:14" ht="13.5" customHeight="1" x14ac:dyDescent="0.3">
      <c r="A7" s="37" t="s">
        <v>250</v>
      </c>
      <c r="B7" s="36"/>
      <c r="C7" s="36"/>
      <c r="D7" s="97" t="str">
        <f ca="1">OFFSET(M!B11,Report!L9,)</f>
        <v>Central government - non chargeable</v>
      </c>
      <c r="E7" s="61"/>
      <c r="F7" s="37" t="s">
        <v>258</v>
      </c>
      <c r="G7" s="96" t="str">
        <f ca="1">OFFSET(M!F39,Report!M9,)</f>
        <v>Accountant in Bankruptcy</v>
      </c>
      <c r="H7" s="61"/>
      <c r="I7" s="61"/>
      <c r="J7" s="36"/>
      <c r="K7" s="19"/>
      <c r="L7" s="19"/>
      <c r="M7" s="19"/>
      <c r="N7" s="19"/>
    </row>
    <row r="8" spans="1:14" ht="13.5" customHeight="1" x14ac:dyDescent="0.25">
      <c r="A8" s="20"/>
      <c r="B8" s="20"/>
      <c r="C8" s="19"/>
      <c r="D8" s="62"/>
      <c r="E8" s="63"/>
      <c r="F8" s="20"/>
      <c r="G8" s="64"/>
      <c r="H8" s="62"/>
      <c r="I8" s="62"/>
      <c r="J8" s="19"/>
      <c r="K8" s="19"/>
      <c r="L8" s="19"/>
      <c r="M8" s="22"/>
      <c r="N8" s="19"/>
    </row>
    <row r="9" spans="1:14" s="47" customFormat="1" ht="42" thickBot="1" x14ac:dyDescent="0.3">
      <c r="A9" s="43"/>
      <c r="B9" s="44"/>
      <c r="C9" s="45"/>
      <c r="D9" s="46" t="s">
        <v>2</v>
      </c>
      <c r="E9" s="29" t="s">
        <v>284</v>
      </c>
      <c r="F9" s="30" t="s">
        <v>4</v>
      </c>
      <c r="G9" s="29" t="s">
        <v>259</v>
      </c>
      <c r="H9" s="29" t="s">
        <v>260</v>
      </c>
      <c r="I9" s="66" t="s">
        <v>299</v>
      </c>
      <c r="J9" s="29" t="s">
        <v>245</v>
      </c>
      <c r="L9" s="60">
        <v>1</v>
      </c>
      <c r="M9" s="60">
        <v>1</v>
      </c>
      <c r="N9" s="48"/>
    </row>
    <row r="10" spans="1:14" ht="13.5" customHeight="1" thickTop="1" x14ac:dyDescent="0.25">
      <c r="A10" s="67" t="str">
        <f>D5</f>
        <v>2020/21</v>
      </c>
      <c r="B10" s="68" t="str">
        <f>INDEX(Years,B1,2)</f>
        <v>Twenty</v>
      </c>
      <c r="C10" s="68" t="str">
        <f ca="1">IFERROR(VLOOKUP($G7,INDIRECT($B$10),C$1,),"")</f>
        <v>GT</v>
      </c>
      <c r="D10" s="69" t="str">
        <f ca="1">IFERROR(VLOOKUP(C10,Auditor,2,),"")</f>
        <v>Grant Thornton</v>
      </c>
      <c r="E10" s="70">
        <f ca="1">IFERROR(VLOOKUP($G7,INDIRECT($B$10),E$1,),"")</f>
        <v>35120</v>
      </c>
      <c r="F10" s="71">
        <f t="shared" ref="F10:J10" ca="1" si="1">IFERROR(VLOOKUP($G7,INDIRECT($B$10),F$1,),"")</f>
        <v>9150</v>
      </c>
      <c r="G10" s="70">
        <f t="shared" ca="1" si="1"/>
        <v>0</v>
      </c>
      <c r="H10" s="70">
        <f t="shared" ca="1" si="1"/>
        <v>1540</v>
      </c>
      <c r="I10" s="73">
        <f t="shared" ca="1" si="1"/>
        <v>45810</v>
      </c>
      <c r="J10" s="95" t="str">
        <f t="shared" ca="1" si="1"/>
        <v>To be agreed</v>
      </c>
      <c r="L10" s="40">
        <f ca="1">IFERROR(I10-J11,)</f>
        <v>1110</v>
      </c>
      <c r="M10" s="22">
        <f ca="1">IFERROR(VLOOKUP($G7,INDIRECT($B$10),M$1,),"")</f>
        <v>0</v>
      </c>
      <c r="N10" s="19"/>
    </row>
    <row r="11" spans="1:14" ht="13.5" customHeight="1" x14ac:dyDescent="0.25">
      <c r="A11" s="49" t="str">
        <f ca="1">OFFSET(M!$B$32,MATCH($A$10,Year,)-1,)</f>
        <v>2019/20</v>
      </c>
      <c r="B11" s="22" t="str">
        <f>INDEX(Years,B1-1,2)</f>
        <v>Nineteen</v>
      </c>
      <c r="C11" s="22" t="str">
        <f ca="1">IFERROR(VLOOKUP($G7,INDIRECT($B$11),C$1,),"")</f>
        <v>GT</v>
      </c>
      <c r="D11" s="19" t="str">
        <f ca="1">IFERROR(VLOOKUP(C11,Auditor,2,),"")</f>
        <v>Grant Thornton</v>
      </c>
      <c r="E11" s="53">
        <f ca="1">IFERROR(VLOOKUP($G7,INDIRECT($B$11),E$1,),"")</f>
        <v>34100</v>
      </c>
      <c r="F11" s="53">
        <f ca="1">IFERROR(VLOOKUP($G7,INDIRECT($B$11),F$1,),"")</f>
        <v>8830</v>
      </c>
      <c r="G11" s="53">
        <f ca="1">IFERROR(VLOOKUP($G7,INDIRECT($B$11),G$1,),"")</f>
        <v>0</v>
      </c>
      <c r="H11" s="53">
        <f ca="1">IFERROR(VLOOKUP($G7,INDIRECT($B$11),H$1,),"")</f>
        <v>1770</v>
      </c>
      <c r="I11" s="72">
        <f ca="1">IFERROR(VLOOKUP($G7,INDIRECT($B$11),I$1,),"")</f>
        <v>44700</v>
      </c>
      <c r="J11" s="65">
        <f ca="1">IFERROR(VLOOKUP($G7,INDIRECT($B$11),K$1,),"")</f>
        <v>44700</v>
      </c>
      <c r="L11" s="41">
        <f ca="1">ABS(L10)</f>
        <v>1110</v>
      </c>
      <c r="M11" s="22" t="str">
        <f ca="1">IF(M10=0,"Normal","New")</f>
        <v>Normal</v>
      </c>
      <c r="N11" s="19"/>
    </row>
    <row r="12" spans="1:14" ht="13.5" customHeight="1" x14ac:dyDescent="0.25">
      <c r="A12" s="49" t="s">
        <v>273</v>
      </c>
      <c r="B12" s="19"/>
      <c r="C12" s="19"/>
      <c r="D12" s="19"/>
      <c r="E12" s="58">
        <f ca="1">IF(E11=0,"",IFERROR(E10-E11,""))</f>
        <v>1020</v>
      </c>
      <c r="F12" s="58">
        <f t="shared" ref="F12:I12" ca="1" si="2">IF(F11=0,"",IFERROR(F10-F11,""))</f>
        <v>320</v>
      </c>
      <c r="G12" s="58" t="str">
        <f t="shared" ca="1" si="2"/>
        <v/>
      </c>
      <c r="H12" s="58">
        <f t="shared" ca="1" si="2"/>
        <v>-230</v>
      </c>
      <c r="I12" s="59">
        <f t="shared" ca="1" si="2"/>
        <v>1110</v>
      </c>
      <c r="J12" s="65"/>
      <c r="L12" s="22" t="str">
        <f ca="1">IF(L10&gt;0," higher"," lower")</f>
        <v xml:space="preserve"> higher</v>
      </c>
      <c r="M12" s="19"/>
      <c r="N12" s="19"/>
    </row>
    <row r="13" spans="1:14" ht="13.5" customHeight="1" x14ac:dyDescent="0.25">
      <c r="A13" s="49" t="s">
        <v>274</v>
      </c>
      <c r="B13" s="19"/>
      <c r="C13" s="19"/>
      <c r="D13" s="19"/>
      <c r="E13" s="28">
        <f t="shared" ref="E13" ca="1" si="3">IFERROR(E12/E11,"")</f>
        <v>2.9912023460410556E-2</v>
      </c>
      <c r="F13" s="28">
        <f t="shared" ref="F13" ca="1" si="4">IFERROR(F12/F11,"")</f>
        <v>3.6240090600226503E-2</v>
      </c>
      <c r="G13" s="28" t="str">
        <f ca="1">IFERROR(G12/G11,"")</f>
        <v/>
      </c>
      <c r="H13" s="28">
        <f t="shared" ref="H13" ca="1" si="5">IFERROR(H12/H11,"")</f>
        <v>-0.12994350282485875</v>
      </c>
      <c r="I13" s="50">
        <f t="shared" ref="I13" ca="1" si="6">IFERROR(I12/I11,"")</f>
        <v>2.4832214765100672E-2</v>
      </c>
      <c r="J13" s="28"/>
      <c r="L13" s="57">
        <f ca="1">ROUND(L11/J11*100,1)</f>
        <v>2.5</v>
      </c>
      <c r="M13" s="19"/>
      <c r="N13" s="19"/>
    </row>
    <row r="14" spans="1:14" ht="13.5" customHeight="1" x14ac:dyDescent="0.25">
      <c r="A14" s="19"/>
      <c r="B14" s="19"/>
      <c r="C14" s="19"/>
      <c r="D14" s="19"/>
      <c r="E14" s="19"/>
      <c r="F14" s="19"/>
      <c r="G14" s="19"/>
      <c r="H14" s="19"/>
      <c r="I14" s="19"/>
      <c r="J14" s="19"/>
      <c r="K14" s="19"/>
      <c r="L14" s="19"/>
      <c r="M14" s="19"/>
      <c r="N14" s="19"/>
    </row>
    <row r="15" spans="1:14" ht="13.5" customHeight="1" x14ac:dyDescent="0.25">
      <c r="B15" s="19"/>
      <c r="C15" s="19"/>
      <c r="D15" s="19"/>
      <c r="E15" s="19"/>
      <c r="F15" s="19"/>
      <c r="G15" s="19"/>
      <c r="H15" s="19"/>
      <c r="I15" s="19"/>
      <c r="J15" s="19"/>
      <c r="K15" s="19"/>
      <c r="L15" s="22" t="str">
        <f ca="1">VLOOKUP(D7,M!B12:E21,3,)</f>
        <v>CG</v>
      </c>
      <c r="M15" s="22">
        <f ca="1">VLOOKUP(L15,SectorVariance,6,)</f>
        <v>2.5</v>
      </c>
      <c r="N15" s="19"/>
    </row>
    <row r="16" spans="1:14" ht="13.5" customHeight="1" x14ac:dyDescent="0.25">
      <c r="B16" s="19"/>
      <c r="C16" s="19"/>
      <c r="D16" s="19"/>
      <c r="E16" s="19"/>
      <c r="F16" s="19"/>
      <c r="G16" s="19"/>
      <c r="H16" s="19"/>
      <c r="I16" s="19"/>
      <c r="J16" s="19"/>
      <c r="K16" s="19"/>
      <c r="L16" s="22" t="str">
        <f ca="1">VLOOKUP(L15,M!D12:E21,2,)</f>
        <v>Central government - non chargeable</v>
      </c>
      <c r="M16" s="38">
        <f ca="1">ROUND(ABS(M15),1)</f>
        <v>2.5</v>
      </c>
      <c r="N16" s="19"/>
    </row>
    <row r="17" spans="1:14" ht="13.5" customHeight="1" x14ac:dyDescent="0.3">
      <c r="A17" s="110" t="s">
        <v>286</v>
      </c>
      <c r="B17" s="111"/>
      <c r="C17" s="111"/>
      <c r="D17" s="111"/>
      <c r="E17" s="111"/>
      <c r="F17" s="111"/>
      <c r="G17" s="111"/>
      <c r="H17" s="111"/>
      <c r="I17" s="111"/>
      <c r="J17" s="112"/>
      <c r="K17" s="19"/>
      <c r="L17" s="19"/>
      <c r="M17" s="38"/>
      <c r="N17" s="19"/>
    </row>
    <row r="18" spans="1:14" ht="15" customHeight="1" x14ac:dyDescent="0.25">
      <c r="A18" s="107" t="str">
        <f ca="1">IFERROR("Overall fees within the "&amp;L16&amp;" sector have "&amp;M18&amp;" by "&amp;M16&amp;"%","")</f>
        <v>Overall fees within the Central government - non chargeable sector have increased by 2.5%</v>
      </c>
      <c r="B18" s="108"/>
      <c r="C18" s="108"/>
      <c r="D18" s="108"/>
      <c r="E18" s="108"/>
      <c r="F18" s="108"/>
      <c r="G18" s="108"/>
      <c r="H18" s="108"/>
      <c r="I18" s="108"/>
      <c r="J18" s="109"/>
      <c r="K18" s="19"/>
      <c r="L18" s="19"/>
      <c r="M18" s="22" t="str">
        <f ca="1">IF(M15&gt;0,"increased","decreased")</f>
        <v>increased</v>
      </c>
      <c r="N18" s="19"/>
    </row>
    <row r="19" spans="1:14" ht="15" customHeight="1" x14ac:dyDescent="0.25">
      <c r="A19" s="107" t="str">
        <f ca="1">IF(M11="New",M10,"The expected fee for "&amp;G7&amp;" for the "&amp;$D$5&amp;" audit is £"&amp;L11&amp;L12&amp;" than the fee agreed the previous year ("&amp;L13&amp;"%). ")</f>
        <v xml:space="preserve">The expected fee for Accountant in Bankruptcy for the 2020/21 audit is £1110 higher than the fee agreed the previous year (2.5%). </v>
      </c>
      <c r="B19" s="108"/>
      <c r="C19" s="108"/>
      <c r="D19" s="108"/>
      <c r="E19" s="108"/>
      <c r="F19" s="108"/>
      <c r="G19" s="108"/>
      <c r="H19" s="108"/>
      <c r="I19" s="108"/>
      <c r="J19" s="109"/>
    </row>
    <row r="20" spans="1:14" ht="15" customHeight="1" x14ac:dyDescent="0.25">
      <c r="A20" s="107" t="str">
        <f>IF(D6="local government - council","Expected fees for councils do not include the costs of auditing charitable trust funds. These are agreed individually with the auditor.","")</f>
        <v/>
      </c>
      <c r="B20" s="108"/>
      <c r="C20" s="108"/>
      <c r="D20" s="108"/>
      <c r="E20" s="108"/>
      <c r="F20" s="108"/>
      <c r="G20" s="108"/>
      <c r="H20" s="108"/>
      <c r="I20" s="108"/>
      <c r="J20" s="109"/>
    </row>
    <row r="21" spans="1:14" ht="15" customHeight="1" x14ac:dyDescent="0.25">
      <c r="A21" s="113" t="str">
        <f ca="1">IF(C11="SM","Scott-Moncrieff are now operating as Azets Audit Services. Your auditor remains the same.","")</f>
        <v/>
      </c>
      <c r="B21" s="114"/>
      <c r="C21" s="114"/>
      <c r="D21" s="114"/>
      <c r="E21" s="114"/>
      <c r="F21" s="114"/>
      <c r="G21" s="114"/>
      <c r="H21" s="114"/>
      <c r="I21" s="114"/>
      <c r="J21" s="115"/>
      <c r="K21" s="51"/>
    </row>
    <row r="22" spans="1:14" ht="13.5" customHeight="1" x14ac:dyDescent="0.25">
      <c r="A22" s="19"/>
      <c r="B22" s="19"/>
      <c r="C22" s="19"/>
      <c r="D22" s="19"/>
      <c r="E22" s="19"/>
      <c r="F22" s="19"/>
      <c r="G22" s="19"/>
      <c r="H22" s="19"/>
      <c r="I22" s="19"/>
      <c r="J22" s="19"/>
      <c r="K22" s="19"/>
    </row>
    <row r="23" spans="1:14" ht="13.5" customHeight="1" x14ac:dyDescent="0.25">
      <c r="A23" s="19"/>
      <c r="B23" s="19"/>
      <c r="C23" s="19"/>
      <c r="D23" s="19"/>
      <c r="E23" s="19"/>
      <c r="F23" s="19"/>
      <c r="G23" s="19"/>
      <c r="H23" s="19"/>
      <c r="I23" s="19"/>
      <c r="J23" s="19"/>
      <c r="K23" s="19"/>
    </row>
  </sheetData>
  <sheetProtection algorithmName="SHA-512" hashValue="vD16t/Eu8QMC9jkR6+6CqJcaQAoZAWgFhjhD+qH63agldrtcrdgNvi/v4GrPhim3w/o/GjY11Bd0YKrijECOHQ==" saltValue="L9o3ftIReEELwnc03bmrYQ==" spinCount="100000" sheet="1" objects="1" scenarios="1"/>
  <mergeCells count="5">
    <mergeCell ref="A18:J18"/>
    <mergeCell ref="A19:J19"/>
    <mergeCell ref="A17:J17"/>
    <mergeCell ref="A21:J21"/>
    <mergeCell ref="A20:J20"/>
  </mergeCells>
  <dataValidations count="1">
    <dataValidation type="list" allowBlank="1" showInputMessage="1" showErrorMessage="1" sqref="D5 G6:G7" xr:uid="{00000000-0002-0000-0300-000000000000}">
      <formula1>Year</formula1>
    </dataValidation>
  </dataValidations>
  <hyperlinks>
    <hyperlink ref="F3" location="Instructions!A1" display="Instructions" xr:uid="{F3A87C5E-D325-40CB-AB65-D13D32EFE518}"/>
    <hyperlink ref="G3" location="'Billing arrangements'!A1" display="Billing arrangements" xr:uid="{EAC717BF-D134-4FE9-A74D-2D5F30B7EEC8}"/>
  </hyperlinks>
  <pageMargins left="0.39370078740157483" right="0.39370078740157483" top="0.78740157480314965" bottom="0.78740157480314965"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Drop Down 8">
              <controlPr locked="0" defaultSize="0" autoLine="0" autoPict="0">
                <anchor moveWithCells="1">
                  <from>
                    <xdr:col>0</xdr:col>
                    <xdr:colOff>1051560</xdr:colOff>
                    <xdr:row>5</xdr:row>
                    <xdr:rowOff>114300</xdr:rowOff>
                  </from>
                  <to>
                    <xdr:col>4</xdr:col>
                    <xdr:colOff>914400</xdr:colOff>
                    <xdr:row>7</xdr:row>
                    <xdr:rowOff>121920</xdr:rowOff>
                  </to>
                </anchor>
              </controlPr>
            </control>
          </mc:Choice>
        </mc:AlternateContent>
        <mc:AlternateContent xmlns:mc="http://schemas.openxmlformats.org/markup-compatibility/2006">
          <mc:Choice Requires="x14">
            <control shapeId="6155" r:id="rId5" name="Drop Down 11">
              <controlPr locked="0" defaultSize="0" autoLine="0" autoPict="0">
                <anchor moveWithCells="1">
                  <from>
                    <xdr:col>6</xdr:col>
                    <xdr:colOff>30480</xdr:colOff>
                    <xdr:row>5</xdr:row>
                    <xdr:rowOff>114300</xdr:rowOff>
                  </from>
                  <to>
                    <xdr:col>9</xdr:col>
                    <xdr:colOff>754380</xdr:colOff>
                    <xdr:row>7</xdr:row>
                    <xdr:rowOff>99060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workbookViewId="0">
      <selection activeCell="B29" sqref="B29"/>
    </sheetView>
  </sheetViews>
  <sheetFormatPr defaultColWidth="9.109375" defaultRowHeight="13.8" x14ac:dyDescent="0.25"/>
  <cols>
    <col min="1" max="1" width="8.33203125" style="74" customWidth="1"/>
    <col min="2" max="2" width="78.5546875" style="75" customWidth="1"/>
    <col min="3" max="3" width="2.33203125" style="21" customWidth="1"/>
    <col min="4" max="16384" width="9.109375" style="21"/>
  </cols>
  <sheetData>
    <row r="1" spans="1:4" ht="18" x14ac:dyDescent="0.35">
      <c r="A1" s="117" t="s">
        <v>319</v>
      </c>
      <c r="B1" s="117"/>
      <c r="D1" s="90" t="s">
        <v>331</v>
      </c>
    </row>
    <row r="2" spans="1:4" ht="6" customHeight="1" x14ac:dyDescent="0.25">
      <c r="A2" s="116"/>
      <c r="B2" s="116"/>
    </row>
    <row r="3" spans="1:4" x14ac:dyDescent="0.25">
      <c r="A3" s="76" t="s">
        <v>311</v>
      </c>
      <c r="B3" s="77"/>
    </row>
    <row r="4" spans="1:4" ht="41.4" x14ac:dyDescent="0.25">
      <c r="A4" s="81"/>
      <c r="B4" s="82" t="s">
        <v>314</v>
      </c>
    </row>
    <row r="5" spans="1:4" ht="6" customHeight="1" x14ac:dyDescent="0.25">
      <c r="A5" s="81"/>
      <c r="B5" s="82"/>
    </row>
    <row r="6" spans="1:4" ht="82.8" x14ac:dyDescent="0.25">
      <c r="A6" s="81"/>
      <c r="B6" s="82" t="s">
        <v>313</v>
      </c>
    </row>
    <row r="7" spans="1:4" ht="6" customHeight="1" x14ac:dyDescent="0.25">
      <c r="A7" s="81"/>
      <c r="B7" s="82"/>
    </row>
    <row r="8" spans="1:4" ht="69" x14ac:dyDescent="0.25">
      <c r="A8" s="83"/>
      <c r="B8" s="79" t="s">
        <v>320</v>
      </c>
    </row>
    <row r="9" spans="1:4" ht="6" customHeight="1" x14ac:dyDescent="0.25"/>
    <row r="10" spans="1:4" ht="15.6" x14ac:dyDescent="0.25">
      <c r="A10" s="88" t="s">
        <v>318</v>
      </c>
      <c r="B10" s="84"/>
    </row>
    <row r="11" spans="1:4" x14ac:dyDescent="0.25">
      <c r="A11" s="87" t="s">
        <v>250</v>
      </c>
      <c r="B11" s="82" t="s">
        <v>310</v>
      </c>
    </row>
    <row r="12" spans="1:4" x14ac:dyDescent="0.25">
      <c r="A12" s="78" t="s">
        <v>258</v>
      </c>
      <c r="B12" s="79" t="s">
        <v>300</v>
      </c>
    </row>
    <row r="13" spans="1:4" ht="27.6" x14ac:dyDescent="0.25">
      <c r="A13" s="80"/>
      <c r="B13" s="79" t="s">
        <v>301</v>
      </c>
    </row>
    <row r="14" spans="1:4" ht="6" customHeight="1" x14ac:dyDescent="0.25"/>
    <row r="15" spans="1:4" ht="15.6" x14ac:dyDescent="0.25">
      <c r="A15" s="88" t="s">
        <v>321</v>
      </c>
      <c r="B15" s="84"/>
    </row>
    <row r="16" spans="1:4" x14ac:dyDescent="0.25">
      <c r="A16" s="76" t="s">
        <v>302</v>
      </c>
      <c r="B16" s="77"/>
    </row>
    <row r="17" spans="1:2" x14ac:dyDescent="0.25">
      <c r="A17" s="80"/>
      <c r="B17" s="79" t="s">
        <v>303</v>
      </c>
    </row>
    <row r="18" spans="1:2" x14ac:dyDescent="0.25">
      <c r="A18" s="76" t="s">
        <v>304</v>
      </c>
      <c r="B18" s="77"/>
    </row>
    <row r="19" spans="1:2" ht="41.4" x14ac:dyDescent="0.25">
      <c r="A19" s="80"/>
      <c r="B19" s="79" t="s">
        <v>306</v>
      </c>
    </row>
    <row r="20" spans="1:2" x14ac:dyDescent="0.25">
      <c r="A20" s="76" t="s">
        <v>305</v>
      </c>
      <c r="B20" s="77"/>
    </row>
    <row r="21" spans="1:2" ht="55.2" x14ac:dyDescent="0.25">
      <c r="A21" s="80"/>
      <c r="B21" s="79" t="s">
        <v>312</v>
      </c>
    </row>
    <row r="22" spans="1:2" x14ac:dyDescent="0.25">
      <c r="A22" s="76" t="s">
        <v>260</v>
      </c>
      <c r="B22" s="77"/>
    </row>
    <row r="23" spans="1:2" ht="27.6" x14ac:dyDescent="0.25">
      <c r="A23" s="80"/>
      <c r="B23" s="79" t="s">
        <v>307</v>
      </c>
    </row>
    <row r="24" spans="1:2" x14ac:dyDescent="0.25">
      <c r="A24" s="76" t="s">
        <v>308</v>
      </c>
      <c r="B24" s="77"/>
    </row>
    <row r="25" spans="1:2" ht="82.8" x14ac:dyDescent="0.25">
      <c r="A25" s="80"/>
      <c r="B25" s="79" t="s">
        <v>309</v>
      </c>
    </row>
    <row r="26" spans="1:2" ht="6" customHeight="1" x14ac:dyDescent="0.25"/>
    <row r="27" spans="1:2" x14ac:dyDescent="0.25">
      <c r="B27" s="85" t="s">
        <v>315</v>
      </c>
    </row>
    <row r="28" spans="1:2" x14ac:dyDescent="0.25">
      <c r="B28" s="86" t="s">
        <v>316</v>
      </c>
    </row>
    <row r="29" spans="1:2" x14ac:dyDescent="0.25">
      <c r="B29" s="85" t="s">
        <v>317</v>
      </c>
    </row>
  </sheetData>
  <sheetProtection algorithmName="SHA-512" hashValue="z3wJhUGJldIVhIHLOx3tlpK4T/FlLMSXYS0rvxkkPWfCxiD9NXCWDz1UTnqdmauGt31Ve7Y3yxLxcowZC51j/Q==" saltValue="cocjbLqynsob/y9+z8QMyQ==" spinCount="100000" sheet="1" objects="1" scenarios="1"/>
  <mergeCells count="2">
    <mergeCell ref="A2:B2"/>
    <mergeCell ref="A1:B1"/>
  </mergeCells>
  <hyperlinks>
    <hyperlink ref="B29" r:id="rId1" xr:uid="{46B90624-FF26-445D-B295-30AB25E592BB}"/>
    <hyperlink ref="B27" r:id="rId2" xr:uid="{64224D7B-AAF8-4A25-B21C-507492DBAA9B}"/>
    <hyperlink ref="B28" r:id="rId3" xr:uid="{C81403D1-A500-43A0-9934-040CD4F1D568}"/>
    <hyperlink ref="D1" location="Report!A1" display="Back to report" xr:uid="{0971E50E-E317-4692-9E5B-1AD3B82DEB2F}"/>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A5764-64D4-40AB-8F77-2D314CDC577C}">
  <dimension ref="A1:D31"/>
  <sheetViews>
    <sheetView workbookViewId="0">
      <selection activeCell="D21" sqref="D21"/>
    </sheetView>
  </sheetViews>
  <sheetFormatPr defaultRowHeight="14.4" x14ac:dyDescent="0.3"/>
  <cols>
    <col min="2" max="2" width="75" customWidth="1"/>
    <col min="3" max="3" width="3.44140625" customWidth="1"/>
  </cols>
  <sheetData>
    <row r="1" spans="1:4" ht="18" x14ac:dyDescent="0.35">
      <c r="A1" s="117" t="s">
        <v>376</v>
      </c>
      <c r="B1" s="117"/>
      <c r="D1" s="90" t="s">
        <v>331</v>
      </c>
    </row>
    <row r="2" spans="1:4" ht="6" customHeight="1" x14ac:dyDescent="0.3"/>
    <row r="3" spans="1:4" x14ac:dyDescent="0.3">
      <c r="A3" s="105" t="s">
        <v>377</v>
      </c>
      <c r="B3" s="106"/>
    </row>
    <row r="4" spans="1:4" ht="28.8" x14ac:dyDescent="0.3">
      <c r="A4" s="98"/>
      <c r="B4" s="99" t="s">
        <v>378</v>
      </c>
    </row>
    <row r="5" spans="1:4" x14ac:dyDescent="0.3">
      <c r="A5" s="98"/>
      <c r="B5" s="100" t="s">
        <v>381</v>
      </c>
    </row>
    <row r="6" spans="1:4" x14ac:dyDescent="0.3">
      <c r="A6" s="98"/>
      <c r="B6" s="100" t="s">
        <v>379</v>
      </c>
    </row>
    <row r="7" spans="1:4" x14ac:dyDescent="0.3">
      <c r="A7" s="98"/>
      <c r="B7" s="100" t="s">
        <v>422</v>
      </c>
    </row>
    <row r="8" spans="1:4" x14ac:dyDescent="0.3">
      <c r="A8" s="98"/>
      <c r="B8" s="100" t="s">
        <v>382</v>
      </c>
    </row>
    <row r="9" spans="1:4" x14ac:dyDescent="0.3">
      <c r="A9" s="101"/>
      <c r="B9" s="102" t="s">
        <v>380</v>
      </c>
    </row>
    <row r="10" spans="1:4" ht="6" customHeight="1" x14ac:dyDescent="0.3"/>
    <row r="11" spans="1:4" x14ac:dyDescent="0.3">
      <c r="A11" s="105" t="s">
        <v>251</v>
      </c>
      <c r="B11" s="106"/>
    </row>
    <row r="12" spans="1:4" x14ac:dyDescent="0.3">
      <c r="A12" s="98"/>
      <c r="B12" s="99" t="s">
        <v>383</v>
      </c>
    </row>
    <row r="13" spans="1:4" x14ac:dyDescent="0.3">
      <c r="A13" s="98"/>
      <c r="B13" s="100" t="s">
        <v>384</v>
      </c>
    </row>
    <row r="14" spans="1:4" x14ac:dyDescent="0.3">
      <c r="A14" s="101"/>
      <c r="B14" s="102" t="s">
        <v>423</v>
      </c>
    </row>
    <row r="15" spans="1:4" ht="6" customHeight="1" x14ac:dyDescent="0.3"/>
    <row r="16" spans="1:4" x14ac:dyDescent="0.3">
      <c r="A16" s="105" t="s">
        <v>385</v>
      </c>
      <c r="B16" s="106"/>
    </row>
    <row r="17" spans="1:2" x14ac:dyDescent="0.3">
      <c r="A17" s="98"/>
      <c r="B17" s="100" t="s">
        <v>386</v>
      </c>
    </row>
    <row r="18" spans="1:2" x14ac:dyDescent="0.3">
      <c r="A18" s="98"/>
      <c r="B18" s="100" t="s">
        <v>387</v>
      </c>
    </row>
    <row r="19" spans="1:2" x14ac:dyDescent="0.3">
      <c r="A19" s="98"/>
      <c r="B19" s="100" t="s">
        <v>388</v>
      </c>
    </row>
    <row r="20" spans="1:2" x14ac:dyDescent="0.3">
      <c r="A20" s="98"/>
      <c r="B20" s="100" t="s">
        <v>424</v>
      </c>
    </row>
    <row r="21" spans="1:2" x14ac:dyDescent="0.3">
      <c r="A21" s="101"/>
      <c r="B21" s="102" t="s">
        <v>425</v>
      </c>
    </row>
    <row r="22" spans="1:2" ht="6" customHeight="1" x14ac:dyDescent="0.3"/>
    <row r="23" spans="1:2" x14ac:dyDescent="0.3">
      <c r="A23" s="105" t="s">
        <v>389</v>
      </c>
      <c r="B23" s="106"/>
    </row>
    <row r="24" spans="1:2" x14ac:dyDescent="0.3">
      <c r="A24" s="98"/>
      <c r="B24" s="100" t="s">
        <v>392</v>
      </c>
    </row>
    <row r="25" spans="1:2" x14ac:dyDescent="0.3">
      <c r="A25" s="98"/>
      <c r="B25" s="100" t="s">
        <v>393</v>
      </c>
    </row>
    <row r="26" spans="1:2" ht="28.8" x14ac:dyDescent="0.3">
      <c r="A26" s="98"/>
      <c r="B26" s="99" t="s">
        <v>396</v>
      </c>
    </row>
    <row r="27" spans="1:2" x14ac:dyDescent="0.3">
      <c r="A27" s="98"/>
      <c r="B27" s="100" t="s">
        <v>390</v>
      </c>
    </row>
    <row r="28" spans="1:2" x14ac:dyDescent="0.3">
      <c r="A28" s="98"/>
      <c r="B28" s="100" t="s">
        <v>391</v>
      </c>
    </row>
    <row r="29" spans="1:2" x14ac:dyDescent="0.3">
      <c r="A29" s="98"/>
      <c r="B29" s="103" t="s">
        <v>397</v>
      </c>
    </row>
    <row r="30" spans="1:2" ht="28.8" x14ac:dyDescent="0.3">
      <c r="A30" s="98"/>
      <c r="B30" s="99" t="s">
        <v>394</v>
      </c>
    </row>
    <row r="31" spans="1:2" ht="28.8" x14ac:dyDescent="0.3">
      <c r="A31" s="101"/>
      <c r="B31" s="104" t="s">
        <v>395</v>
      </c>
    </row>
  </sheetData>
  <sheetProtection algorithmName="SHA-512" hashValue="hR4xiwuAfq/vUvMrGDMxc4Ya8UZXajcS/HjkTEH/cZW+oO6xU/GK/FJ0owQQj+rR9giB4+3zm0OzuViu3JWeyw==" saltValue="s9dFyDoxClVGtldtRdJedg==" spinCount="100000" sheet="1" objects="1" scenarios="1"/>
  <mergeCells count="1">
    <mergeCell ref="A1:B1"/>
  </mergeCells>
  <hyperlinks>
    <hyperlink ref="D1" location="Report!A1" display="Back to report" xr:uid="{44E9015E-3687-40A1-8964-5721EEAE9035}"/>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312"/>
  <sheetViews>
    <sheetView topLeftCell="A64" zoomScale="85" zoomScaleNormal="85" workbookViewId="0">
      <selection activeCell="A233" sqref="A233"/>
    </sheetView>
  </sheetViews>
  <sheetFormatPr defaultRowHeight="14.4" x14ac:dyDescent="0.3"/>
  <cols>
    <col min="2" max="2" width="34.6640625" bestFit="1" customWidth="1"/>
    <col min="3" max="4" width="9.109375" customWidth="1"/>
    <col min="6" max="6" width="9.109375" customWidth="1"/>
  </cols>
  <sheetData>
    <row r="2" spans="2:6" x14ac:dyDescent="0.3">
      <c r="E2" s="118" t="s">
        <v>2</v>
      </c>
      <c r="F2" s="118"/>
    </row>
    <row r="3" spans="2:6" x14ac:dyDescent="0.3">
      <c r="B3" t="s">
        <v>246</v>
      </c>
      <c r="E3" t="s">
        <v>400</v>
      </c>
      <c r="F3" t="s">
        <v>409</v>
      </c>
    </row>
    <row r="4" spans="2:6" x14ac:dyDescent="0.3">
      <c r="B4" s="4" t="s">
        <v>329</v>
      </c>
      <c r="E4" t="s">
        <v>11</v>
      </c>
      <c r="F4" t="s">
        <v>279</v>
      </c>
    </row>
    <row r="5" spans="2:6" x14ac:dyDescent="0.3">
      <c r="B5" s="5" t="s">
        <v>330</v>
      </c>
      <c r="E5" t="s">
        <v>36</v>
      </c>
      <c r="F5" t="s">
        <v>280</v>
      </c>
    </row>
    <row r="6" spans="2:6" x14ac:dyDescent="0.3">
      <c r="B6" s="5" t="s">
        <v>328</v>
      </c>
      <c r="E6" t="s">
        <v>10</v>
      </c>
      <c r="F6" t="s">
        <v>281</v>
      </c>
    </row>
    <row r="7" spans="2:6" x14ac:dyDescent="0.3">
      <c r="B7" s="5" t="s">
        <v>410</v>
      </c>
      <c r="E7" t="s">
        <v>13</v>
      </c>
      <c r="F7" t="s">
        <v>282</v>
      </c>
    </row>
    <row r="8" spans="2:6" x14ac:dyDescent="0.3">
      <c r="B8" s="5" t="s">
        <v>344</v>
      </c>
      <c r="E8" t="s">
        <v>108</v>
      </c>
      <c r="F8" t="s">
        <v>108</v>
      </c>
    </row>
    <row r="9" spans="2:6" x14ac:dyDescent="0.3">
      <c r="B9" s="6" t="s">
        <v>374</v>
      </c>
      <c r="E9" t="s">
        <v>91</v>
      </c>
      <c r="F9" t="s">
        <v>91</v>
      </c>
    </row>
    <row r="10" spans="2:6" x14ac:dyDescent="0.3">
      <c r="E10" t="s">
        <v>85</v>
      </c>
      <c r="F10" t="s">
        <v>283</v>
      </c>
    </row>
    <row r="11" spans="2:6" x14ac:dyDescent="0.3">
      <c r="B11" t="s">
        <v>250</v>
      </c>
      <c r="C11" s="13"/>
    </row>
    <row r="12" spans="2:6" x14ac:dyDescent="0.3">
      <c r="B12" s="16" t="s">
        <v>253</v>
      </c>
      <c r="C12" s="9" t="s">
        <v>9</v>
      </c>
      <c r="D12" t="s">
        <v>9</v>
      </c>
      <c r="E12" t="s">
        <v>253</v>
      </c>
    </row>
    <row r="13" spans="2:6" x14ac:dyDescent="0.3">
      <c r="B13" s="17" t="s">
        <v>252</v>
      </c>
      <c r="C13" s="9" t="s">
        <v>34</v>
      </c>
      <c r="D13" t="s">
        <v>34</v>
      </c>
      <c r="E13" t="s">
        <v>252</v>
      </c>
    </row>
    <row r="14" spans="2:6" x14ac:dyDescent="0.3">
      <c r="B14" s="17" t="s">
        <v>251</v>
      </c>
      <c r="C14" s="9" t="s">
        <v>84</v>
      </c>
      <c r="D14" t="s">
        <v>84</v>
      </c>
      <c r="E14" t="s">
        <v>251</v>
      </c>
    </row>
    <row r="15" spans="2:6" x14ac:dyDescent="0.3">
      <c r="B15" s="17" t="s">
        <v>261</v>
      </c>
      <c r="C15" s="9" t="s">
        <v>264</v>
      </c>
      <c r="D15" t="s">
        <v>106</v>
      </c>
      <c r="E15" t="s">
        <v>278</v>
      </c>
    </row>
    <row r="16" spans="2:6" x14ac:dyDescent="0.3">
      <c r="B16" s="17" t="s">
        <v>373</v>
      </c>
      <c r="C16" s="14" t="s">
        <v>372</v>
      </c>
      <c r="D16" t="s">
        <v>106</v>
      </c>
      <c r="E16" t="s">
        <v>278</v>
      </c>
    </row>
    <row r="17" spans="2:7" x14ac:dyDescent="0.3">
      <c r="B17" s="17" t="s">
        <v>262</v>
      </c>
      <c r="C17" s="9" t="s">
        <v>265</v>
      </c>
      <c r="D17" t="s">
        <v>106</v>
      </c>
      <c r="E17" t="s">
        <v>278</v>
      </c>
    </row>
    <row r="18" spans="2:7" x14ac:dyDescent="0.3">
      <c r="B18" s="17" t="s">
        <v>263</v>
      </c>
      <c r="C18" s="9" t="s">
        <v>266</v>
      </c>
      <c r="D18" t="s">
        <v>106</v>
      </c>
      <c r="E18" t="s">
        <v>278</v>
      </c>
    </row>
    <row r="19" spans="2:7" x14ac:dyDescent="0.3">
      <c r="B19" s="17" t="s">
        <v>267</v>
      </c>
      <c r="C19" s="9" t="s">
        <v>268</v>
      </c>
      <c r="D19" t="s">
        <v>106</v>
      </c>
      <c r="E19" t="s">
        <v>278</v>
      </c>
    </row>
    <row r="20" spans="2:7" x14ac:dyDescent="0.3">
      <c r="B20" s="17" t="s">
        <v>211</v>
      </c>
      <c r="C20" s="9" t="s">
        <v>211</v>
      </c>
      <c r="D20" t="s">
        <v>211</v>
      </c>
      <c r="E20" t="s">
        <v>211</v>
      </c>
    </row>
    <row r="21" spans="2:7" x14ac:dyDescent="0.3">
      <c r="B21" s="18" t="s">
        <v>233</v>
      </c>
      <c r="C21" s="9" t="s">
        <v>234</v>
      </c>
      <c r="D21" t="s">
        <v>234</v>
      </c>
      <c r="E21" t="s">
        <v>233</v>
      </c>
    </row>
    <row r="22" spans="2:7" x14ac:dyDescent="0.3">
      <c r="B22" s="13"/>
      <c r="C22" s="52"/>
      <c r="D22" s="52"/>
    </row>
    <row r="23" spans="2:7" x14ac:dyDescent="0.3">
      <c r="B23" s="13"/>
      <c r="C23" s="52"/>
      <c r="D23" s="52"/>
    </row>
    <row r="24" spans="2:7" x14ac:dyDescent="0.3">
      <c r="B24" s="7"/>
      <c r="C24" s="54" t="s">
        <v>255</v>
      </c>
      <c r="D24" s="54" t="s">
        <v>257</v>
      </c>
      <c r="E24" s="54" t="s">
        <v>295</v>
      </c>
      <c r="F24" s="54" t="s">
        <v>297</v>
      </c>
      <c r="G24" s="8" t="str">
        <f>Report!B10</f>
        <v>Twenty</v>
      </c>
    </row>
    <row r="25" spans="2:7" x14ac:dyDescent="0.3">
      <c r="B25" s="55" t="s">
        <v>9</v>
      </c>
      <c r="C25" s="13">
        <v>1.3</v>
      </c>
      <c r="D25" s="13">
        <v>2.9</v>
      </c>
      <c r="E25" s="13">
        <v>1.98</v>
      </c>
      <c r="F25" s="14">
        <v>2.5</v>
      </c>
      <c r="G25" s="10">
        <f t="shared" ref="G25:G30" ca="1" si="0">OFFSET(B25,,MATCH(G$24,$C$34:$C$37,),)</f>
        <v>2.5</v>
      </c>
    </row>
    <row r="26" spans="2:7" x14ac:dyDescent="0.3">
      <c r="B26" s="9" t="s">
        <v>34</v>
      </c>
      <c r="C26" s="13">
        <v>1.71</v>
      </c>
      <c r="D26" s="13">
        <v>2</v>
      </c>
      <c r="E26" s="13">
        <v>1.33</v>
      </c>
      <c r="F26" s="14">
        <v>2.5</v>
      </c>
      <c r="G26" s="10">
        <f t="shared" ca="1" si="0"/>
        <v>2.5</v>
      </c>
    </row>
    <row r="27" spans="2:7" x14ac:dyDescent="0.3">
      <c r="B27" s="9" t="s">
        <v>84</v>
      </c>
      <c r="C27" s="13">
        <v>1.03</v>
      </c>
      <c r="D27" s="13">
        <v>2.2000000000000002</v>
      </c>
      <c r="E27" s="13">
        <v>1.7</v>
      </c>
      <c r="F27" s="14">
        <v>2.5</v>
      </c>
      <c r="G27" s="10">
        <f t="shared" ca="1" si="0"/>
        <v>2.5</v>
      </c>
    </row>
    <row r="28" spans="2:7" x14ac:dyDescent="0.3">
      <c r="B28" s="55" t="s">
        <v>106</v>
      </c>
      <c r="C28" s="13">
        <v>0.45</v>
      </c>
      <c r="D28" s="13">
        <v>1.88</v>
      </c>
      <c r="E28" s="13">
        <v>1.83</v>
      </c>
      <c r="F28" s="14">
        <v>2.5</v>
      </c>
      <c r="G28" s="10">
        <f t="shared" ca="1" si="0"/>
        <v>2.5</v>
      </c>
    </row>
    <row r="29" spans="2:7" x14ac:dyDescent="0.3">
      <c r="B29" s="9" t="s">
        <v>211</v>
      </c>
      <c r="C29" s="13">
        <v>-4.38</v>
      </c>
      <c r="D29" s="13">
        <v>1E-4</v>
      </c>
      <c r="E29" s="13">
        <v>1.6</v>
      </c>
      <c r="F29" s="14">
        <v>2.5</v>
      </c>
      <c r="G29" s="10">
        <f t="shared" ca="1" si="0"/>
        <v>2.5</v>
      </c>
    </row>
    <row r="30" spans="2:7" x14ac:dyDescent="0.3">
      <c r="B30" s="11" t="s">
        <v>234</v>
      </c>
      <c r="C30" s="56">
        <v>2.1</v>
      </c>
      <c r="D30" s="56">
        <v>1.4</v>
      </c>
      <c r="E30" s="56">
        <v>2</v>
      </c>
      <c r="F30" s="56">
        <v>2.5</v>
      </c>
      <c r="G30" s="12">
        <f t="shared" ca="1" si="0"/>
        <v>2.5</v>
      </c>
    </row>
    <row r="31" spans="2:7" x14ac:dyDescent="0.3">
      <c r="C31" s="13"/>
      <c r="D31" s="3"/>
    </row>
    <row r="32" spans="2:7" x14ac:dyDescent="0.3">
      <c r="B32" s="13" t="s">
        <v>256</v>
      </c>
      <c r="C32" s="14" t="s">
        <v>272</v>
      </c>
    </row>
    <row r="33" spans="1:8" x14ac:dyDescent="0.3">
      <c r="B33" s="4" t="s">
        <v>254</v>
      </c>
      <c r="C33" s="8" t="s">
        <v>269</v>
      </c>
      <c r="D33" s="4">
        <v>1617</v>
      </c>
    </row>
    <row r="34" spans="1:8" x14ac:dyDescent="0.3">
      <c r="B34" s="5" t="s">
        <v>255</v>
      </c>
      <c r="C34" s="10" t="s">
        <v>270</v>
      </c>
      <c r="D34" s="5">
        <v>1718</v>
      </c>
    </row>
    <row r="35" spans="1:8" x14ac:dyDescent="0.3">
      <c r="B35" s="5" t="s">
        <v>257</v>
      </c>
      <c r="C35" s="10" t="s">
        <v>271</v>
      </c>
      <c r="D35" s="5">
        <v>1819</v>
      </c>
    </row>
    <row r="36" spans="1:8" x14ac:dyDescent="0.3">
      <c r="B36" s="5" t="s">
        <v>295</v>
      </c>
      <c r="C36" s="10" t="s">
        <v>296</v>
      </c>
      <c r="D36" s="5">
        <v>1920</v>
      </c>
    </row>
    <row r="37" spans="1:8" x14ac:dyDescent="0.3">
      <c r="B37" s="6" t="s">
        <v>297</v>
      </c>
      <c r="C37" s="12" t="s">
        <v>298</v>
      </c>
      <c r="D37" s="6">
        <v>2021</v>
      </c>
      <c r="G37" s="13"/>
      <c r="H37" s="13"/>
    </row>
    <row r="38" spans="1:8" x14ac:dyDescent="0.3">
      <c r="B38" s="13"/>
      <c r="C38" s="13"/>
      <c r="D38">
        <f ca="1">COUNTIF($C$40:$C$293,E38)</f>
        <v>26</v>
      </c>
      <c r="E38" t="str">
        <f ca="1">VLOOKUP(Report!$D$7,M!$B$12:$C$21,2,)</f>
        <v>CG</v>
      </c>
      <c r="G38" s="13"/>
      <c r="H38" s="13"/>
    </row>
    <row r="39" spans="1:8" x14ac:dyDescent="0.3">
      <c r="A39" t="s">
        <v>294</v>
      </c>
      <c r="B39" s="13" t="s">
        <v>258</v>
      </c>
      <c r="C39" s="13" t="s">
        <v>250</v>
      </c>
      <c r="D39" s="13"/>
      <c r="E39" s="13"/>
      <c r="F39" s="13" t="s">
        <v>275</v>
      </c>
      <c r="G39" s="13"/>
      <c r="H39" s="13"/>
    </row>
    <row r="40" spans="1:8" x14ac:dyDescent="0.3">
      <c r="A40" t="str">
        <f ca="1">IF(VLOOKUP(B40,INDIRECT($C$37),1,)=B40,"OK",0)</f>
        <v>OK</v>
      </c>
      <c r="B40" s="4" t="s">
        <v>8</v>
      </c>
      <c r="C40" s="4" t="s">
        <v>9</v>
      </c>
      <c r="D40" s="7">
        <v>1</v>
      </c>
      <c r="E40" s="8">
        <f t="shared" ref="E40:E71" ca="1" si="1">IFERROR(MATCH(E$38,Sector,)+D40-1,"")</f>
        <v>1</v>
      </c>
      <c r="F40" s="4" t="str">
        <f t="shared" ref="F40:F71" ca="1" si="2">IFERROR(INDEX(Body,E40,1),"")</f>
        <v>Accountant in Bankruptcy</v>
      </c>
      <c r="G40" s="13"/>
      <c r="H40" s="13"/>
    </row>
    <row r="41" spans="1:8" x14ac:dyDescent="0.3">
      <c r="A41" t="str">
        <f t="shared" ref="A41:A107" ca="1" si="3">IF(VLOOKUP(B41,INDIRECT($C$37),1,)=B41,"OK",0)</f>
        <v>OK</v>
      </c>
      <c r="B41" s="5" t="s">
        <v>287</v>
      </c>
      <c r="C41" s="5" t="s">
        <v>9</v>
      </c>
      <c r="D41" s="9">
        <f t="shared" ref="D41:D72" ca="1" si="4">IFERROR(IF(D40+1&lt;=D$38,D40+1,""),"")</f>
        <v>2</v>
      </c>
      <c r="E41" s="10">
        <f t="shared" ca="1" si="1"/>
        <v>2</v>
      </c>
      <c r="F41" s="5" t="str">
        <f t="shared" ca="1" si="2"/>
        <v>Crown Office and Procurator Fiscal Service</v>
      </c>
      <c r="G41" s="13"/>
      <c r="H41" s="13"/>
    </row>
    <row r="42" spans="1:8" x14ac:dyDescent="0.3">
      <c r="A42" t="str">
        <f t="shared" ca="1" si="3"/>
        <v>OK</v>
      </c>
      <c r="B42" s="5" t="s">
        <v>12</v>
      </c>
      <c r="C42" s="5" t="s">
        <v>9</v>
      </c>
      <c r="D42" s="9">
        <f t="shared" ca="1" si="4"/>
        <v>3</v>
      </c>
      <c r="E42" s="10">
        <f t="shared" ca="1" si="1"/>
        <v>3</v>
      </c>
      <c r="F42" s="5" t="str">
        <f t="shared" ca="1" si="2"/>
        <v>Disclosure Scotland</v>
      </c>
      <c r="G42" s="13"/>
      <c r="H42" s="13"/>
    </row>
    <row r="43" spans="1:8" x14ac:dyDescent="0.3">
      <c r="A43" t="str">
        <f t="shared" ca="1" si="3"/>
        <v>OK</v>
      </c>
      <c r="B43" s="5" t="s">
        <v>14</v>
      </c>
      <c r="C43" s="5" t="s">
        <v>9</v>
      </c>
      <c r="D43" s="9">
        <f t="shared" ca="1" si="4"/>
        <v>4</v>
      </c>
      <c r="E43" s="10">
        <f t="shared" ca="1" si="1"/>
        <v>4</v>
      </c>
      <c r="F43" s="5" t="str">
        <f t="shared" ca="1" si="2"/>
        <v>Education Scotland</v>
      </c>
      <c r="G43" s="13"/>
      <c r="H43" s="13"/>
    </row>
    <row r="44" spans="1:8" x14ac:dyDescent="0.3">
      <c r="A44" t="str">
        <f t="shared" ca="1" si="3"/>
        <v>OK</v>
      </c>
      <c r="B44" s="5" t="s">
        <v>15</v>
      </c>
      <c r="C44" s="5" t="s">
        <v>9</v>
      </c>
      <c r="D44" s="9">
        <f t="shared" ca="1" si="4"/>
        <v>5</v>
      </c>
      <c r="E44" s="10">
        <f t="shared" ca="1" si="1"/>
        <v>5</v>
      </c>
      <c r="F44" s="5" t="str">
        <f t="shared" ca="1" si="2"/>
        <v>Food Standards Scotland</v>
      </c>
      <c r="G44" s="13"/>
      <c r="H44" s="13"/>
    </row>
    <row r="45" spans="1:8" x14ac:dyDescent="0.3">
      <c r="A45" t="str">
        <f t="shared" ca="1" si="3"/>
        <v>OK</v>
      </c>
      <c r="B45" s="5" t="s">
        <v>405</v>
      </c>
      <c r="C45" s="5" t="s">
        <v>9</v>
      </c>
      <c r="D45" s="9">
        <f t="shared" ca="1" si="4"/>
        <v>6</v>
      </c>
      <c r="E45" s="10">
        <f t="shared" ca="1" si="1"/>
        <v>6</v>
      </c>
      <c r="F45" s="5" t="str">
        <f t="shared" ca="1" si="2"/>
        <v>Forestry and Land Scotland</v>
      </c>
      <c r="G45" s="13"/>
      <c r="H45" s="13"/>
    </row>
    <row r="46" spans="1:8" x14ac:dyDescent="0.3">
      <c r="A46" t="str">
        <f t="shared" ca="1" si="3"/>
        <v>OK</v>
      </c>
      <c r="B46" s="5" t="s">
        <v>404</v>
      </c>
      <c r="C46" s="5" t="s">
        <v>9</v>
      </c>
      <c r="D46" s="9">
        <f t="shared" ca="1" si="4"/>
        <v>7</v>
      </c>
      <c r="E46" s="10">
        <f t="shared" ca="1" si="1"/>
        <v>7</v>
      </c>
      <c r="F46" s="5" t="str">
        <f t="shared" ca="1" si="2"/>
        <v>Scottish Forestry</v>
      </c>
      <c r="G46" s="13"/>
      <c r="H46" s="13"/>
    </row>
    <row r="47" spans="1:8" x14ac:dyDescent="0.3">
      <c r="A47" t="str">
        <f t="shared" ca="1" si="3"/>
        <v>OK</v>
      </c>
      <c r="B47" s="5" t="s">
        <v>16</v>
      </c>
      <c r="C47" s="5" t="s">
        <v>9</v>
      </c>
      <c r="D47" s="9">
        <f t="shared" ca="1" si="4"/>
        <v>8</v>
      </c>
      <c r="E47" s="10">
        <f t="shared" ca="1" si="1"/>
        <v>8</v>
      </c>
      <c r="F47" s="5" t="str">
        <f t="shared" ca="1" si="2"/>
        <v>National Records of Scotland</v>
      </c>
      <c r="G47" s="13"/>
      <c r="H47" s="13"/>
    </row>
    <row r="48" spans="1:8" x14ac:dyDescent="0.3">
      <c r="A48" t="str">
        <f t="shared" ca="1" si="3"/>
        <v>OK</v>
      </c>
      <c r="B48" s="5" t="s">
        <v>17</v>
      </c>
      <c r="C48" s="5" t="s">
        <v>9</v>
      </c>
      <c r="D48" s="9">
        <f t="shared" ca="1" si="4"/>
        <v>9</v>
      </c>
      <c r="E48" s="10">
        <f t="shared" ca="1" si="1"/>
        <v>9</v>
      </c>
      <c r="F48" s="5" t="str">
        <f t="shared" ca="1" si="2"/>
        <v>NHS Superannuation Scheme (Scotland)</v>
      </c>
      <c r="G48" s="13"/>
      <c r="H48" s="13"/>
    </row>
    <row r="49" spans="1:8" x14ac:dyDescent="0.3">
      <c r="A49" t="str">
        <f t="shared" ca="1" si="3"/>
        <v>OK</v>
      </c>
      <c r="B49" s="5" t="s">
        <v>18</v>
      </c>
      <c r="C49" s="5" t="s">
        <v>9</v>
      </c>
      <c r="D49" s="9">
        <f t="shared" ca="1" si="4"/>
        <v>10</v>
      </c>
      <c r="E49" s="10">
        <f t="shared" ca="1" si="1"/>
        <v>10</v>
      </c>
      <c r="F49" s="5" t="str">
        <f t="shared" ca="1" si="2"/>
        <v>Non-Domestic Rates Account</v>
      </c>
      <c r="G49" s="13"/>
      <c r="H49" s="13"/>
    </row>
    <row r="50" spans="1:8" x14ac:dyDescent="0.3">
      <c r="A50" t="str">
        <f t="shared" ca="1" si="3"/>
        <v>OK</v>
      </c>
      <c r="B50" s="5" t="s">
        <v>19</v>
      </c>
      <c r="C50" s="5" t="s">
        <v>9</v>
      </c>
      <c r="D50" s="9">
        <f t="shared" ca="1" si="4"/>
        <v>11</v>
      </c>
      <c r="E50" s="10">
        <f t="shared" ca="1" si="1"/>
        <v>11</v>
      </c>
      <c r="F50" s="5" t="str">
        <f t="shared" ca="1" si="2"/>
        <v>Office of the Scottish Charity Regulator</v>
      </c>
      <c r="G50" s="13"/>
      <c r="H50" s="13"/>
    </row>
    <row r="51" spans="1:8" x14ac:dyDescent="0.3">
      <c r="A51" t="str">
        <f t="shared" ca="1" si="3"/>
        <v>OK</v>
      </c>
      <c r="B51" s="5" t="s">
        <v>20</v>
      </c>
      <c r="C51" s="5" t="s">
        <v>9</v>
      </c>
      <c r="D51" s="9">
        <f t="shared" ca="1" si="4"/>
        <v>12</v>
      </c>
      <c r="E51" s="10">
        <f t="shared" ca="1" si="1"/>
        <v>12</v>
      </c>
      <c r="F51" s="5" t="str">
        <f t="shared" ca="1" si="2"/>
        <v>QLTR</v>
      </c>
      <c r="G51" s="13"/>
      <c r="H51" s="13"/>
    </row>
    <row r="52" spans="1:8" x14ac:dyDescent="0.3">
      <c r="A52" t="str">
        <f ca="1">IF(VLOOKUP(B52,INDIRECT($C$37),1,)=B52,"OK",0)</f>
        <v>OK</v>
      </c>
      <c r="B52" s="5" t="s">
        <v>54</v>
      </c>
      <c r="C52" s="5" t="s">
        <v>9</v>
      </c>
      <c r="D52" s="9">
        <f t="shared" ca="1" si="4"/>
        <v>13</v>
      </c>
      <c r="E52" s="10">
        <f t="shared" ca="1" si="1"/>
        <v>13</v>
      </c>
      <c r="F52" s="5" t="str">
        <f t="shared" ca="1" si="2"/>
        <v>Registers of Scotland</v>
      </c>
      <c r="G52" s="13"/>
      <c r="H52" s="13"/>
    </row>
    <row r="53" spans="1:8" x14ac:dyDescent="0.3">
      <c r="A53" t="str">
        <f t="shared" ca="1" si="3"/>
        <v>OK</v>
      </c>
      <c r="B53" s="5" t="s">
        <v>21</v>
      </c>
      <c r="C53" s="5" t="s">
        <v>9</v>
      </c>
      <c r="D53" s="9">
        <f t="shared" ca="1" si="4"/>
        <v>14</v>
      </c>
      <c r="E53" s="10">
        <f t="shared" ca="1" si="1"/>
        <v>14</v>
      </c>
      <c r="F53" s="5" t="str">
        <f t="shared" ca="1" si="2"/>
        <v>Revenue Scotland</v>
      </c>
      <c r="G53" s="13"/>
      <c r="H53" s="13"/>
    </row>
    <row r="54" spans="1:8" x14ac:dyDescent="0.3">
      <c r="A54" t="str">
        <f t="shared" ca="1" si="3"/>
        <v>OK</v>
      </c>
      <c r="B54" s="5" t="s">
        <v>22</v>
      </c>
      <c r="C54" s="5" t="s">
        <v>9</v>
      </c>
      <c r="D54" s="9">
        <f t="shared" ca="1" si="4"/>
        <v>15</v>
      </c>
      <c r="E54" s="10">
        <f t="shared" ca="1" si="1"/>
        <v>15</v>
      </c>
      <c r="F54" s="5" t="str">
        <f t="shared" ca="1" si="2"/>
        <v>Scottish Consolidated Fund</v>
      </c>
      <c r="G54" s="13"/>
      <c r="H54" s="13"/>
    </row>
    <row r="55" spans="1:8" x14ac:dyDescent="0.3">
      <c r="A55" t="str">
        <f t="shared" ca="1" si="3"/>
        <v>OK</v>
      </c>
      <c r="B55" s="5" t="s">
        <v>23</v>
      </c>
      <c r="C55" s="5" t="s">
        <v>9</v>
      </c>
      <c r="D55" s="9">
        <f t="shared" ca="1" si="4"/>
        <v>16</v>
      </c>
      <c r="E55" s="10">
        <f t="shared" ca="1" si="1"/>
        <v>16</v>
      </c>
      <c r="F55" s="5" t="str">
        <f t="shared" ca="1" si="2"/>
        <v>Scottish Courts and Tribunals Service</v>
      </c>
      <c r="G55" s="13"/>
      <c r="H55" s="13"/>
    </row>
    <row r="56" spans="1:8" x14ac:dyDescent="0.3">
      <c r="A56" t="str">
        <f t="shared" ca="1" si="3"/>
        <v>OK</v>
      </c>
      <c r="B56" s="5" t="s">
        <v>24</v>
      </c>
      <c r="C56" s="5" t="s">
        <v>9</v>
      </c>
      <c r="D56" s="9">
        <f t="shared" ca="1" si="4"/>
        <v>17</v>
      </c>
      <c r="E56" s="10">
        <f t="shared" ca="1" si="1"/>
        <v>17</v>
      </c>
      <c r="F56" s="5" t="str">
        <f t="shared" ca="1" si="2"/>
        <v>Scottish Fiscal Commission</v>
      </c>
      <c r="G56" s="13"/>
      <c r="H56" s="13"/>
    </row>
    <row r="57" spans="1:8" x14ac:dyDescent="0.3">
      <c r="A57" t="str">
        <f t="shared" ca="1" si="3"/>
        <v>OK</v>
      </c>
      <c r="B57" s="5" t="s">
        <v>25</v>
      </c>
      <c r="C57" s="5" t="s">
        <v>9</v>
      </c>
      <c r="D57" s="9">
        <f t="shared" ca="1" si="4"/>
        <v>18</v>
      </c>
      <c r="E57" s="10">
        <f t="shared" ca="1" si="1"/>
        <v>18</v>
      </c>
      <c r="F57" s="5" t="str">
        <f t="shared" ca="1" si="2"/>
        <v>Scottish Government</v>
      </c>
      <c r="G57" s="13"/>
      <c r="H57" s="13"/>
    </row>
    <row r="58" spans="1:8" x14ac:dyDescent="0.3">
      <c r="A58" t="str">
        <f t="shared" ca="1" si="3"/>
        <v>OK</v>
      </c>
      <c r="B58" s="5" t="s">
        <v>26</v>
      </c>
      <c r="C58" s="5" t="s">
        <v>9</v>
      </c>
      <c r="D58" s="9">
        <f t="shared" ca="1" si="4"/>
        <v>19</v>
      </c>
      <c r="E58" s="10">
        <f t="shared" ca="1" si="1"/>
        <v>19</v>
      </c>
      <c r="F58" s="5" t="str">
        <f t="shared" ca="1" si="2"/>
        <v>Scottish Housing Regulator</v>
      </c>
      <c r="G58" s="13"/>
      <c r="H58" s="13"/>
    </row>
    <row r="59" spans="1:8" x14ac:dyDescent="0.3">
      <c r="A59" t="str">
        <f t="shared" ca="1" si="3"/>
        <v>OK</v>
      </c>
      <c r="B59" s="5" t="s">
        <v>27</v>
      </c>
      <c r="C59" s="5" t="s">
        <v>9</v>
      </c>
      <c r="D59" s="9">
        <f t="shared" ca="1" si="4"/>
        <v>20</v>
      </c>
      <c r="E59" s="10">
        <f t="shared" ca="1" si="1"/>
        <v>20</v>
      </c>
      <c r="F59" s="5" t="str">
        <f t="shared" ca="1" si="2"/>
        <v>Scottish Parliamentary Corporate Body</v>
      </c>
      <c r="G59" s="13"/>
      <c r="H59" s="13"/>
    </row>
    <row r="60" spans="1:8" x14ac:dyDescent="0.3">
      <c r="A60" t="str">
        <f t="shared" ca="1" si="3"/>
        <v>OK</v>
      </c>
      <c r="B60" s="5" t="s">
        <v>28</v>
      </c>
      <c r="C60" s="5" t="s">
        <v>9</v>
      </c>
      <c r="D60" s="9">
        <f t="shared" ca="1" si="4"/>
        <v>21</v>
      </c>
      <c r="E60" s="10">
        <f t="shared" ca="1" si="1"/>
        <v>21</v>
      </c>
      <c r="F60" s="5" t="str">
        <f t="shared" ca="1" si="2"/>
        <v>Scottish Prison Service</v>
      </c>
      <c r="G60" s="13"/>
      <c r="H60" s="13"/>
    </row>
    <row r="61" spans="1:8" x14ac:dyDescent="0.3">
      <c r="A61" t="str">
        <f t="shared" ca="1" si="3"/>
        <v>OK</v>
      </c>
      <c r="B61" s="5" t="s">
        <v>29</v>
      </c>
      <c r="C61" s="5" t="s">
        <v>9</v>
      </c>
      <c r="D61" s="9">
        <f t="shared" ca="1" si="4"/>
        <v>22</v>
      </c>
      <c r="E61" s="10">
        <f t="shared" ca="1" si="1"/>
        <v>22</v>
      </c>
      <c r="F61" s="5" t="str">
        <f t="shared" ca="1" si="2"/>
        <v>Scottish Public Pensions Agency</v>
      </c>
      <c r="G61" s="13"/>
      <c r="H61" s="13"/>
    </row>
    <row r="62" spans="1:8" x14ac:dyDescent="0.3">
      <c r="A62" t="str">
        <f t="shared" ca="1" si="3"/>
        <v>OK</v>
      </c>
      <c r="B62" s="5" t="s">
        <v>30</v>
      </c>
      <c r="C62" s="5" t="s">
        <v>9</v>
      </c>
      <c r="D62" s="9">
        <f t="shared" ca="1" si="4"/>
        <v>23</v>
      </c>
      <c r="E62" s="10">
        <f t="shared" ca="1" si="1"/>
        <v>23</v>
      </c>
      <c r="F62" s="5" t="str">
        <f t="shared" ca="1" si="2"/>
        <v>Scottish Teachers' Superannuation Scheme</v>
      </c>
      <c r="G62" s="13"/>
      <c r="H62" s="13"/>
    </row>
    <row r="63" spans="1:8" x14ac:dyDescent="0.3">
      <c r="A63" t="str">
        <f t="shared" ca="1" si="3"/>
        <v>OK</v>
      </c>
      <c r="B63" s="5" t="s">
        <v>292</v>
      </c>
      <c r="C63" s="5" t="s">
        <v>9</v>
      </c>
      <c r="D63" s="9">
        <f t="shared" ca="1" si="4"/>
        <v>24</v>
      </c>
      <c r="E63" s="10">
        <f t="shared" ca="1" si="1"/>
        <v>24</v>
      </c>
      <c r="F63" s="5" t="str">
        <f t="shared" ca="1" si="2"/>
        <v>Social Security Scotland</v>
      </c>
      <c r="G63" s="13"/>
      <c r="H63" s="13"/>
    </row>
    <row r="64" spans="1:8" x14ac:dyDescent="0.3">
      <c r="A64" t="str">
        <f t="shared" ca="1" si="3"/>
        <v>OK</v>
      </c>
      <c r="B64" s="5" t="s">
        <v>31</v>
      </c>
      <c r="C64" s="5" t="s">
        <v>9</v>
      </c>
      <c r="D64" s="9">
        <f t="shared" ca="1" si="4"/>
        <v>25</v>
      </c>
      <c r="E64" s="10">
        <f t="shared" ca="1" si="1"/>
        <v>25</v>
      </c>
      <c r="F64" s="5" t="str">
        <f t="shared" ca="1" si="2"/>
        <v>Student Awards Agency for Scotland</v>
      </c>
      <c r="G64" s="13"/>
      <c r="H64" s="13"/>
    </row>
    <row r="65" spans="1:8" x14ac:dyDescent="0.3">
      <c r="A65" t="str">
        <f t="shared" ca="1" si="3"/>
        <v>OK</v>
      </c>
      <c r="B65" s="5" t="s">
        <v>32</v>
      </c>
      <c r="C65" s="5" t="s">
        <v>9</v>
      </c>
      <c r="D65" s="9">
        <f t="shared" ca="1" si="4"/>
        <v>26</v>
      </c>
      <c r="E65" s="10">
        <f t="shared" ca="1" si="1"/>
        <v>26</v>
      </c>
      <c r="F65" s="5" t="str">
        <f t="shared" ca="1" si="2"/>
        <v>Transport Scotland</v>
      </c>
      <c r="G65" s="13"/>
      <c r="H65" s="13"/>
    </row>
    <row r="66" spans="1:8" x14ac:dyDescent="0.3">
      <c r="A66" t="str">
        <f t="shared" ca="1" si="3"/>
        <v>OK</v>
      </c>
      <c r="B66" s="5" t="s">
        <v>33</v>
      </c>
      <c r="C66" s="5" t="s">
        <v>34</v>
      </c>
      <c r="D66" s="9" t="str">
        <f t="shared" ca="1" si="4"/>
        <v/>
      </c>
      <c r="E66" s="10" t="str">
        <f t="shared" ca="1" si="1"/>
        <v/>
      </c>
      <c r="F66" s="5" t="str">
        <f t="shared" ca="1" si="2"/>
        <v/>
      </c>
      <c r="G66" s="13"/>
      <c r="H66" s="13"/>
    </row>
    <row r="67" spans="1:8" x14ac:dyDescent="0.3">
      <c r="A67" t="str">
        <f t="shared" ca="1" si="3"/>
        <v>OK</v>
      </c>
      <c r="B67" s="5" t="s">
        <v>35</v>
      </c>
      <c r="C67" s="5" t="s">
        <v>34</v>
      </c>
      <c r="D67" s="9" t="str">
        <f t="shared" ca="1" si="4"/>
        <v/>
      </c>
      <c r="E67" s="10" t="str">
        <f t="shared" ca="1" si="1"/>
        <v/>
      </c>
      <c r="F67" s="5" t="str">
        <f t="shared" ca="1" si="2"/>
        <v/>
      </c>
      <c r="G67" s="13"/>
      <c r="H67" s="13"/>
    </row>
    <row r="68" spans="1:8" x14ac:dyDescent="0.3">
      <c r="A68" t="str">
        <f t="shared" ca="1" si="3"/>
        <v>OK</v>
      </c>
      <c r="B68" s="5" t="s">
        <v>37</v>
      </c>
      <c r="C68" s="5" t="s">
        <v>34</v>
      </c>
      <c r="D68" s="9" t="str">
        <f t="shared" ca="1" si="4"/>
        <v/>
      </c>
      <c r="E68" s="10" t="str">
        <f t="shared" ca="1" si="1"/>
        <v/>
      </c>
      <c r="F68" s="5" t="str">
        <f t="shared" ca="1" si="2"/>
        <v/>
      </c>
      <c r="G68" s="13"/>
      <c r="H68" s="13"/>
    </row>
    <row r="69" spans="1:8" x14ac:dyDescent="0.3">
      <c r="A69" t="str">
        <f t="shared" ca="1" si="3"/>
        <v>OK</v>
      </c>
      <c r="B69" s="5" t="s">
        <v>38</v>
      </c>
      <c r="C69" s="5" t="s">
        <v>34</v>
      </c>
      <c r="D69" s="9" t="str">
        <f t="shared" ca="1" si="4"/>
        <v/>
      </c>
      <c r="E69" s="10" t="str">
        <f t="shared" ca="1" si="1"/>
        <v/>
      </c>
      <c r="F69" s="5" t="str">
        <f t="shared" ca="1" si="2"/>
        <v/>
      </c>
      <c r="G69" s="13"/>
      <c r="H69" s="13"/>
    </row>
    <row r="70" spans="1:8" x14ac:dyDescent="0.3">
      <c r="A70" t="str">
        <f t="shared" ca="1" si="3"/>
        <v>OK</v>
      </c>
      <c r="B70" s="5" t="s">
        <v>39</v>
      </c>
      <c r="C70" s="5" t="s">
        <v>34</v>
      </c>
      <c r="D70" s="9" t="str">
        <f t="shared" ca="1" si="4"/>
        <v/>
      </c>
      <c r="E70" s="10" t="str">
        <f t="shared" ca="1" si="1"/>
        <v/>
      </c>
      <c r="F70" s="5" t="str">
        <f t="shared" ca="1" si="2"/>
        <v/>
      </c>
      <c r="G70" s="13"/>
      <c r="H70" s="13"/>
    </row>
    <row r="71" spans="1:8" x14ac:dyDescent="0.3">
      <c r="A71" t="str">
        <f t="shared" ca="1" si="3"/>
        <v>OK</v>
      </c>
      <c r="B71" s="5" t="s">
        <v>40</v>
      </c>
      <c r="C71" s="5" t="s">
        <v>34</v>
      </c>
      <c r="D71" s="9" t="str">
        <f t="shared" ca="1" si="4"/>
        <v/>
      </c>
      <c r="E71" s="10" t="str">
        <f t="shared" ca="1" si="1"/>
        <v/>
      </c>
      <c r="F71" s="5" t="str">
        <f t="shared" ca="1" si="2"/>
        <v/>
      </c>
      <c r="G71" s="13"/>
      <c r="H71" s="13"/>
    </row>
    <row r="72" spans="1:8" x14ac:dyDescent="0.3">
      <c r="A72" t="str">
        <f t="shared" ca="1" si="3"/>
        <v>OK</v>
      </c>
      <c r="B72" s="5" t="s">
        <v>288</v>
      </c>
      <c r="C72" s="5" t="s">
        <v>34</v>
      </c>
      <c r="D72" s="9" t="str">
        <f t="shared" ca="1" si="4"/>
        <v/>
      </c>
      <c r="E72" s="10" t="str">
        <f t="shared" ref="E72:E75" ca="1" si="5">IFERROR(MATCH(E$38,Sector,)+D72-1,"")</f>
        <v/>
      </c>
      <c r="F72" s="5" t="str">
        <f t="shared" ref="F72:F75" ca="1" si="6">IFERROR(INDEX(Body,E72,1),"")</f>
        <v/>
      </c>
      <c r="G72" s="13"/>
      <c r="H72" s="13"/>
    </row>
    <row r="73" spans="1:8" x14ac:dyDescent="0.3">
      <c r="A73" t="str">
        <f t="shared" ca="1" si="3"/>
        <v>OK</v>
      </c>
      <c r="B73" s="5" t="s">
        <v>41</v>
      </c>
      <c r="C73" s="5" t="s">
        <v>34</v>
      </c>
      <c r="D73" s="9" t="str">
        <f t="shared" ref="D73:D91" ca="1" si="7">IFERROR(IF(D72+1&lt;=D$38,D72+1,""),"")</f>
        <v/>
      </c>
      <c r="E73" s="10" t="str">
        <f t="shared" ca="1" si="5"/>
        <v/>
      </c>
      <c r="F73" s="5" t="str">
        <f t="shared" ca="1" si="6"/>
        <v/>
      </c>
      <c r="G73" s="13"/>
      <c r="H73" s="13"/>
    </row>
    <row r="74" spans="1:8" x14ac:dyDescent="0.3">
      <c r="A74" t="str">
        <f t="shared" ca="1" si="3"/>
        <v>OK</v>
      </c>
      <c r="B74" s="5" t="s">
        <v>42</v>
      </c>
      <c r="C74" s="5" t="s">
        <v>34</v>
      </c>
      <c r="D74" s="9" t="str">
        <f t="shared" ca="1" si="7"/>
        <v/>
      </c>
      <c r="E74" s="10" t="str">
        <f t="shared" ca="1" si="5"/>
        <v/>
      </c>
      <c r="F74" s="5" t="str">
        <f t="shared" ca="1" si="6"/>
        <v/>
      </c>
      <c r="G74" s="13"/>
      <c r="H74" s="13"/>
    </row>
    <row r="75" spans="1:8" x14ac:dyDescent="0.3">
      <c r="A75" t="str">
        <f t="shared" ca="1" si="3"/>
        <v>OK</v>
      </c>
      <c r="B75" s="5" t="s">
        <v>43</v>
      </c>
      <c r="C75" s="5" t="s">
        <v>34</v>
      </c>
      <c r="D75" s="9" t="str">
        <f t="shared" ca="1" si="7"/>
        <v/>
      </c>
      <c r="E75" s="10" t="str">
        <f t="shared" ca="1" si="5"/>
        <v/>
      </c>
      <c r="F75" s="5" t="str">
        <f t="shared" ca="1" si="6"/>
        <v/>
      </c>
      <c r="G75" s="13"/>
      <c r="H75" s="13"/>
    </row>
    <row r="76" spans="1:8" x14ac:dyDescent="0.3">
      <c r="A76" t="str">
        <f t="shared" ca="1" si="3"/>
        <v>OK</v>
      </c>
      <c r="B76" s="5" t="s">
        <v>44</v>
      </c>
      <c r="C76" s="5" t="s">
        <v>34</v>
      </c>
      <c r="D76" s="9" t="str">
        <f t="shared" ca="1" si="7"/>
        <v/>
      </c>
      <c r="E76" s="10" t="str">
        <f t="shared" ref="E76:E91" ca="1" si="8">IFERROR(MATCH(E$38,Sector,)+D76-1,"")</f>
        <v/>
      </c>
      <c r="F76" s="5" t="str">
        <f t="shared" ref="F76:F91" ca="1" si="9">IFERROR(INDEX(Body,E76,1),"")</f>
        <v/>
      </c>
      <c r="G76" s="13"/>
      <c r="H76" s="13"/>
    </row>
    <row r="77" spans="1:8" x14ac:dyDescent="0.3">
      <c r="A77" t="str">
        <f t="shared" ca="1" si="3"/>
        <v>OK</v>
      </c>
      <c r="B77" s="5" t="s">
        <v>413</v>
      </c>
      <c r="C77" s="5" t="s">
        <v>34</v>
      </c>
      <c r="D77" s="9" t="str">
        <f t="shared" ca="1" si="7"/>
        <v/>
      </c>
      <c r="E77" s="10" t="str">
        <f t="shared" ca="1" si="8"/>
        <v/>
      </c>
      <c r="F77" s="5" t="str">
        <f t="shared" ca="1" si="9"/>
        <v/>
      </c>
      <c r="G77" s="13"/>
      <c r="H77" s="13"/>
    </row>
    <row r="78" spans="1:8" x14ac:dyDescent="0.3">
      <c r="A78" t="str">
        <f t="shared" ca="1" si="3"/>
        <v>OK</v>
      </c>
      <c r="B78" s="5" t="s">
        <v>45</v>
      </c>
      <c r="C78" s="5" t="s">
        <v>34</v>
      </c>
      <c r="D78" s="9" t="str">
        <f t="shared" ca="1" si="7"/>
        <v/>
      </c>
      <c r="E78" s="10" t="str">
        <f t="shared" ca="1" si="8"/>
        <v/>
      </c>
      <c r="F78" s="5" t="str">
        <f t="shared" ca="1" si="9"/>
        <v/>
      </c>
      <c r="G78" s="13"/>
      <c r="H78" s="13"/>
    </row>
    <row r="79" spans="1:8" x14ac:dyDescent="0.3">
      <c r="A79" t="str">
        <f t="shared" ca="1" si="3"/>
        <v>OK</v>
      </c>
      <c r="B79" s="5" t="s">
        <v>48</v>
      </c>
      <c r="C79" s="5" t="s">
        <v>34</v>
      </c>
      <c r="D79" s="9" t="str">
        <f t="shared" ca="1" si="7"/>
        <v/>
      </c>
      <c r="E79" s="10" t="str">
        <f t="shared" ca="1" si="8"/>
        <v/>
      </c>
      <c r="F79" s="5" t="str">
        <f t="shared" ca="1" si="9"/>
        <v/>
      </c>
      <c r="G79" s="13"/>
      <c r="H79" s="13"/>
    </row>
    <row r="80" spans="1:8" x14ac:dyDescent="0.3">
      <c r="A80" t="str">
        <f t="shared" ca="1" si="3"/>
        <v>OK</v>
      </c>
      <c r="B80" s="5" t="s">
        <v>49</v>
      </c>
      <c r="C80" s="5" t="s">
        <v>34</v>
      </c>
      <c r="D80" s="9" t="str">
        <f t="shared" ca="1" si="7"/>
        <v/>
      </c>
      <c r="E80" s="10" t="str">
        <f t="shared" ca="1" si="8"/>
        <v/>
      </c>
      <c r="F80" s="5" t="str">
        <f t="shared" ca="1" si="9"/>
        <v/>
      </c>
      <c r="G80" s="13"/>
      <c r="H80" s="13"/>
    </row>
    <row r="81" spans="1:8" x14ac:dyDescent="0.3">
      <c r="A81" t="str">
        <f t="shared" ca="1" si="3"/>
        <v>OK</v>
      </c>
      <c r="B81" s="5" t="s">
        <v>402</v>
      </c>
      <c r="C81" s="5" t="s">
        <v>34</v>
      </c>
      <c r="D81" s="9" t="str">
        <f t="shared" ca="1" si="7"/>
        <v/>
      </c>
      <c r="E81" s="10" t="str">
        <f t="shared" ca="1" si="8"/>
        <v/>
      </c>
      <c r="F81" s="5" t="str">
        <f t="shared" ca="1" si="9"/>
        <v/>
      </c>
      <c r="G81" s="13"/>
      <c r="H81" s="13"/>
    </row>
    <row r="82" spans="1:8" x14ac:dyDescent="0.3">
      <c r="A82" t="str">
        <f t="shared" ca="1" si="3"/>
        <v>OK</v>
      </c>
      <c r="B82" s="5" t="s">
        <v>336</v>
      </c>
      <c r="C82" s="5" t="s">
        <v>34</v>
      </c>
      <c r="D82" s="9" t="str">
        <f t="shared" ca="1" si="7"/>
        <v/>
      </c>
      <c r="E82" s="10" t="str">
        <f t="shared" ca="1" si="8"/>
        <v/>
      </c>
      <c r="F82" s="5" t="str">
        <f t="shared" ca="1" si="9"/>
        <v/>
      </c>
      <c r="G82" s="13"/>
      <c r="H82" s="13"/>
    </row>
    <row r="83" spans="1:8" x14ac:dyDescent="0.3">
      <c r="A83" t="str">
        <f t="shared" ca="1" si="3"/>
        <v>OK</v>
      </c>
      <c r="B83" s="5" t="s">
        <v>50</v>
      </c>
      <c r="C83" s="5" t="s">
        <v>34</v>
      </c>
      <c r="D83" s="9" t="str">
        <f t="shared" ca="1" si="7"/>
        <v/>
      </c>
      <c r="E83" s="10" t="str">
        <f t="shared" ca="1" si="8"/>
        <v/>
      </c>
      <c r="F83" s="5" t="str">
        <f t="shared" ca="1" si="9"/>
        <v/>
      </c>
      <c r="G83" s="13"/>
      <c r="H83" s="13"/>
    </row>
    <row r="84" spans="1:8" x14ac:dyDescent="0.3">
      <c r="A84" t="str">
        <f t="shared" ca="1" si="3"/>
        <v>OK</v>
      </c>
      <c r="B84" s="5" t="s">
        <v>51</v>
      </c>
      <c r="C84" s="5" t="s">
        <v>34</v>
      </c>
      <c r="D84" s="9" t="str">
        <f t="shared" ca="1" si="7"/>
        <v/>
      </c>
      <c r="E84" s="10" t="str">
        <f t="shared" ca="1" si="8"/>
        <v/>
      </c>
      <c r="F84" s="5" t="str">
        <f t="shared" ca="1" si="9"/>
        <v/>
      </c>
      <c r="G84" s="13"/>
      <c r="H84" s="13"/>
    </row>
    <row r="85" spans="1:8" x14ac:dyDescent="0.3">
      <c r="A85" t="str">
        <f t="shared" ca="1" si="3"/>
        <v>OK</v>
      </c>
      <c r="B85" s="5" t="s">
        <v>52</v>
      </c>
      <c r="C85" s="5" t="s">
        <v>34</v>
      </c>
      <c r="D85" s="9" t="str">
        <f t="shared" ca="1" si="7"/>
        <v/>
      </c>
      <c r="E85" s="10" t="str">
        <f t="shared" ca="1" si="8"/>
        <v/>
      </c>
      <c r="F85" s="5" t="str">
        <f t="shared" ca="1" si="9"/>
        <v/>
      </c>
      <c r="G85" s="13"/>
      <c r="H85" s="13"/>
    </row>
    <row r="86" spans="1:8" x14ac:dyDescent="0.3">
      <c r="A86" t="str">
        <f t="shared" ca="1" si="3"/>
        <v>OK</v>
      </c>
      <c r="B86" s="5" t="s">
        <v>289</v>
      </c>
      <c r="C86" s="5" t="s">
        <v>34</v>
      </c>
      <c r="D86" s="9" t="str">
        <f t="shared" ca="1" si="7"/>
        <v/>
      </c>
      <c r="E86" s="10" t="str">
        <f t="shared" ca="1" si="8"/>
        <v/>
      </c>
      <c r="F86" s="5" t="str">
        <f t="shared" ca="1" si="9"/>
        <v/>
      </c>
      <c r="G86" s="13"/>
      <c r="H86" s="13"/>
    </row>
    <row r="87" spans="1:8" x14ac:dyDescent="0.3">
      <c r="A87" t="str">
        <f t="shared" ca="1" si="3"/>
        <v>OK</v>
      </c>
      <c r="B87" s="5" t="s">
        <v>53</v>
      </c>
      <c r="C87" s="5" t="s">
        <v>34</v>
      </c>
      <c r="D87" s="9" t="str">
        <f t="shared" ca="1" si="7"/>
        <v/>
      </c>
      <c r="E87" s="10" t="str">
        <f t="shared" ca="1" si="8"/>
        <v/>
      </c>
      <c r="F87" s="5" t="str">
        <f t="shared" ca="1" si="9"/>
        <v/>
      </c>
      <c r="G87" s="13"/>
      <c r="H87" s="13"/>
    </row>
    <row r="88" spans="1:8" x14ac:dyDescent="0.3">
      <c r="A88" t="str">
        <f t="shared" ca="1" si="3"/>
        <v>OK</v>
      </c>
      <c r="B88" s="5" t="s">
        <v>55</v>
      </c>
      <c r="C88" s="5" t="s">
        <v>34</v>
      </c>
      <c r="D88" s="9" t="str">
        <f t="shared" ca="1" si="7"/>
        <v/>
      </c>
      <c r="E88" s="10" t="str">
        <f t="shared" ca="1" si="8"/>
        <v/>
      </c>
      <c r="F88" s="5" t="str">
        <f t="shared" ca="1" si="9"/>
        <v/>
      </c>
      <c r="G88" s="13"/>
      <c r="H88" s="13"/>
    </row>
    <row r="89" spans="1:8" x14ac:dyDescent="0.3">
      <c r="A89" t="str">
        <f t="shared" ca="1" si="3"/>
        <v>OK</v>
      </c>
      <c r="B89" s="5" t="s">
        <v>56</v>
      </c>
      <c r="C89" s="5" t="s">
        <v>34</v>
      </c>
      <c r="D89" s="9" t="str">
        <f t="shared" ca="1" si="7"/>
        <v/>
      </c>
      <c r="E89" s="10" t="str">
        <f t="shared" ca="1" si="8"/>
        <v/>
      </c>
      <c r="F89" s="5" t="str">
        <f t="shared" ca="1" si="9"/>
        <v/>
      </c>
      <c r="G89" s="13"/>
      <c r="H89" s="13"/>
    </row>
    <row r="90" spans="1:8" x14ac:dyDescent="0.3">
      <c r="A90" t="str">
        <f t="shared" ca="1" si="3"/>
        <v>OK</v>
      </c>
      <c r="B90" s="5" t="s">
        <v>57</v>
      </c>
      <c r="C90" s="5" t="s">
        <v>34</v>
      </c>
      <c r="D90" s="9" t="str">
        <f t="shared" ca="1" si="7"/>
        <v/>
      </c>
      <c r="E90" s="10" t="str">
        <f t="shared" ca="1" si="8"/>
        <v/>
      </c>
      <c r="F90" s="5" t="str">
        <f t="shared" ca="1" si="9"/>
        <v/>
      </c>
      <c r="G90" s="13"/>
      <c r="H90" s="13"/>
    </row>
    <row r="91" spans="1:8" x14ac:dyDescent="0.3">
      <c r="A91" t="str">
        <f t="shared" ca="1" si="3"/>
        <v>OK</v>
      </c>
      <c r="B91" s="5" t="s">
        <v>58</v>
      </c>
      <c r="C91" s="5" t="s">
        <v>34</v>
      </c>
      <c r="D91" s="11" t="str">
        <f t="shared" ca="1" si="7"/>
        <v/>
      </c>
      <c r="E91" s="12" t="str">
        <f t="shared" ca="1" si="8"/>
        <v/>
      </c>
      <c r="F91" s="5" t="str">
        <f t="shared" ca="1" si="9"/>
        <v/>
      </c>
      <c r="G91" s="13"/>
      <c r="H91" s="13"/>
    </row>
    <row r="92" spans="1:8" x14ac:dyDescent="0.3">
      <c r="A92" t="str">
        <f t="shared" ca="1" si="3"/>
        <v>OK</v>
      </c>
      <c r="B92" s="5" t="s">
        <v>337</v>
      </c>
      <c r="C92" s="5" t="s">
        <v>34</v>
      </c>
      <c r="G92" s="13"/>
      <c r="H92" s="13"/>
    </row>
    <row r="93" spans="1:8" x14ac:dyDescent="0.3">
      <c r="A93" t="str">
        <f t="shared" ca="1" si="3"/>
        <v>OK</v>
      </c>
      <c r="B93" s="5" t="s">
        <v>59</v>
      </c>
      <c r="C93" s="5" t="s">
        <v>34</v>
      </c>
      <c r="G93" s="13"/>
      <c r="H93" s="13"/>
    </row>
    <row r="94" spans="1:8" x14ac:dyDescent="0.3">
      <c r="A94" t="str">
        <f t="shared" ca="1" si="3"/>
        <v>OK</v>
      </c>
      <c r="B94" s="5" t="s">
        <v>60</v>
      </c>
      <c r="C94" s="5" t="s">
        <v>34</v>
      </c>
      <c r="G94" s="13"/>
      <c r="H94" s="13"/>
    </row>
    <row r="95" spans="1:8" x14ac:dyDescent="0.3">
      <c r="A95" t="str">
        <f t="shared" ca="1" si="3"/>
        <v>OK</v>
      </c>
      <c r="B95" s="5" t="s">
        <v>61</v>
      </c>
      <c r="C95" s="5" t="s">
        <v>34</v>
      </c>
      <c r="G95" s="13"/>
      <c r="H95" s="13"/>
    </row>
    <row r="96" spans="1:8" x14ac:dyDescent="0.3">
      <c r="A96" t="str">
        <f t="shared" ca="1" si="3"/>
        <v>OK</v>
      </c>
      <c r="B96" s="5" t="s">
        <v>62</v>
      </c>
      <c r="C96" s="5" t="s">
        <v>34</v>
      </c>
      <c r="G96" s="13"/>
      <c r="H96" s="13"/>
    </row>
    <row r="97" spans="1:8" x14ac:dyDescent="0.3">
      <c r="A97" t="str">
        <f t="shared" ca="1" si="3"/>
        <v>OK</v>
      </c>
      <c r="B97" s="5" t="s">
        <v>63</v>
      </c>
      <c r="C97" s="5" t="s">
        <v>34</v>
      </c>
      <c r="G97" s="13"/>
      <c r="H97" s="13"/>
    </row>
    <row r="98" spans="1:8" x14ac:dyDescent="0.3">
      <c r="A98" t="str">
        <f t="shared" ca="1" si="3"/>
        <v>OK</v>
      </c>
      <c r="B98" s="5" t="s">
        <v>414</v>
      </c>
      <c r="C98" s="5" t="s">
        <v>34</v>
      </c>
      <c r="G98" s="13"/>
      <c r="H98" s="13"/>
    </row>
    <row r="99" spans="1:8" x14ac:dyDescent="0.3">
      <c r="A99" t="str">
        <f t="shared" ca="1" si="3"/>
        <v>OK</v>
      </c>
      <c r="B99" s="5" t="s">
        <v>64</v>
      </c>
      <c r="C99" s="5" t="s">
        <v>34</v>
      </c>
      <c r="G99" s="13"/>
      <c r="H99" s="13"/>
    </row>
    <row r="100" spans="1:8" x14ac:dyDescent="0.3">
      <c r="A100" t="str">
        <f t="shared" ca="1" si="3"/>
        <v>OK</v>
      </c>
      <c r="B100" s="5" t="s">
        <v>65</v>
      </c>
      <c r="C100" s="5" t="s">
        <v>34</v>
      </c>
      <c r="G100" s="13"/>
      <c r="H100" s="13"/>
    </row>
    <row r="101" spans="1:8" x14ac:dyDescent="0.3">
      <c r="A101" t="str">
        <f t="shared" ca="1" si="3"/>
        <v>OK</v>
      </c>
      <c r="B101" s="5" t="s">
        <v>66</v>
      </c>
      <c r="C101" s="5" t="s">
        <v>34</v>
      </c>
      <c r="G101" s="13"/>
      <c r="H101" s="13"/>
    </row>
    <row r="102" spans="1:8" x14ac:dyDescent="0.3">
      <c r="A102" t="str">
        <f t="shared" ca="1" si="3"/>
        <v>OK</v>
      </c>
      <c r="B102" s="5" t="s">
        <v>67</v>
      </c>
      <c r="C102" s="5" t="s">
        <v>34</v>
      </c>
      <c r="G102" s="13"/>
      <c r="H102" s="13"/>
    </row>
    <row r="103" spans="1:8" x14ac:dyDescent="0.3">
      <c r="A103" t="str">
        <f t="shared" ca="1" si="3"/>
        <v>OK</v>
      </c>
      <c r="B103" s="5" t="s">
        <v>68</v>
      </c>
      <c r="C103" s="5" t="s">
        <v>34</v>
      </c>
      <c r="G103" s="13"/>
      <c r="H103" s="13"/>
    </row>
    <row r="104" spans="1:8" x14ac:dyDescent="0.3">
      <c r="A104" t="str">
        <f t="shared" ca="1" si="3"/>
        <v>OK</v>
      </c>
      <c r="B104" s="5" t="s">
        <v>415</v>
      </c>
      <c r="C104" s="5" t="s">
        <v>34</v>
      </c>
      <c r="G104" s="13"/>
      <c r="H104" s="13"/>
    </row>
    <row r="105" spans="1:8" x14ac:dyDescent="0.3">
      <c r="A105" t="str">
        <f t="shared" ca="1" si="3"/>
        <v>OK</v>
      </c>
      <c r="B105" s="5" t="s">
        <v>69</v>
      </c>
      <c r="C105" s="5" t="s">
        <v>34</v>
      </c>
      <c r="G105" s="13"/>
      <c r="H105" s="13"/>
    </row>
    <row r="106" spans="1:8" x14ac:dyDescent="0.3">
      <c r="A106" t="str">
        <f t="shared" ca="1" si="3"/>
        <v>OK</v>
      </c>
      <c r="B106" s="5" t="s">
        <v>70</v>
      </c>
      <c r="C106" s="5" t="s">
        <v>34</v>
      </c>
      <c r="G106" s="13"/>
      <c r="H106" s="13"/>
    </row>
    <row r="107" spans="1:8" x14ac:dyDescent="0.3">
      <c r="A107" t="str">
        <f t="shared" ca="1" si="3"/>
        <v>OK</v>
      </c>
      <c r="B107" s="5" t="s">
        <v>71</v>
      </c>
      <c r="C107" s="5" t="s">
        <v>34</v>
      </c>
      <c r="G107" s="13"/>
      <c r="H107" s="13"/>
    </row>
    <row r="108" spans="1:8" x14ac:dyDescent="0.3">
      <c r="A108" t="str">
        <f t="shared" ref="A108:A170" ca="1" si="10">IF(VLOOKUP(B108,INDIRECT($C$37),1,)=B108,"OK",0)</f>
        <v>OK</v>
      </c>
      <c r="B108" s="5" t="s">
        <v>72</v>
      </c>
      <c r="C108" s="5" t="s">
        <v>34</v>
      </c>
      <c r="G108" s="13"/>
      <c r="H108" s="13"/>
    </row>
    <row r="109" spans="1:8" x14ac:dyDescent="0.3">
      <c r="A109" t="str">
        <f t="shared" ca="1" si="10"/>
        <v>OK</v>
      </c>
      <c r="B109" s="5" t="s">
        <v>73</v>
      </c>
      <c r="C109" s="5" t="s">
        <v>34</v>
      </c>
      <c r="G109" s="13"/>
      <c r="H109" s="13"/>
    </row>
    <row r="110" spans="1:8" x14ac:dyDescent="0.3">
      <c r="A110" t="str">
        <f t="shared" ca="1" si="10"/>
        <v>OK</v>
      </c>
      <c r="B110" s="5" t="s">
        <v>74</v>
      </c>
      <c r="C110" s="5" t="s">
        <v>34</v>
      </c>
      <c r="G110" s="13"/>
      <c r="H110" s="13"/>
    </row>
    <row r="111" spans="1:8" x14ac:dyDescent="0.3">
      <c r="A111" t="str">
        <f t="shared" ca="1" si="10"/>
        <v>OK</v>
      </c>
      <c r="B111" s="5" t="s">
        <v>75</v>
      </c>
      <c r="C111" s="5" t="s">
        <v>34</v>
      </c>
      <c r="G111" s="13"/>
      <c r="H111" s="13"/>
    </row>
    <row r="112" spans="1:8" x14ac:dyDescent="0.3">
      <c r="A112" t="str">
        <f t="shared" ca="1" si="10"/>
        <v>OK</v>
      </c>
      <c r="B112" s="5" t="s">
        <v>338</v>
      </c>
      <c r="C112" s="5" t="s">
        <v>34</v>
      </c>
      <c r="G112" s="13"/>
      <c r="H112" s="13"/>
    </row>
    <row r="113" spans="1:8" x14ac:dyDescent="0.3">
      <c r="A113" t="str">
        <f t="shared" ca="1" si="10"/>
        <v>OK</v>
      </c>
      <c r="B113" s="5" t="s">
        <v>76</v>
      </c>
      <c r="C113" s="5" t="s">
        <v>34</v>
      </c>
      <c r="G113" s="13"/>
      <c r="H113" s="13"/>
    </row>
    <row r="114" spans="1:8" x14ac:dyDescent="0.3">
      <c r="A114" t="str">
        <f t="shared" ca="1" si="10"/>
        <v>OK</v>
      </c>
      <c r="B114" s="5" t="s">
        <v>77</v>
      </c>
      <c r="C114" s="5" t="s">
        <v>34</v>
      </c>
      <c r="G114" s="13"/>
      <c r="H114" s="13"/>
    </row>
    <row r="115" spans="1:8" x14ac:dyDescent="0.3">
      <c r="A115" t="str">
        <f t="shared" ca="1" si="10"/>
        <v>OK</v>
      </c>
      <c r="B115" s="5" t="s">
        <v>78</v>
      </c>
      <c r="C115" s="5" t="s">
        <v>34</v>
      </c>
      <c r="D115" s="13"/>
      <c r="E115" s="13"/>
      <c r="F115" s="13"/>
      <c r="G115" s="13"/>
      <c r="H115" s="13"/>
    </row>
    <row r="116" spans="1:8" x14ac:dyDescent="0.3">
      <c r="A116" t="str">
        <f t="shared" ca="1" si="10"/>
        <v>OK</v>
      </c>
      <c r="B116" s="5" t="s">
        <v>79</v>
      </c>
      <c r="C116" s="5" t="s">
        <v>34</v>
      </c>
      <c r="D116" s="13"/>
      <c r="E116" s="13"/>
      <c r="F116" s="13"/>
      <c r="G116" s="13"/>
      <c r="H116" s="13"/>
    </row>
    <row r="117" spans="1:8" x14ac:dyDescent="0.3">
      <c r="A117" t="str">
        <f t="shared" ca="1" si="10"/>
        <v>OK</v>
      </c>
      <c r="B117" s="5" t="s">
        <v>80</v>
      </c>
      <c r="C117" s="5" t="s">
        <v>34</v>
      </c>
      <c r="D117" s="13"/>
      <c r="E117" s="13"/>
      <c r="F117" s="13"/>
      <c r="G117" s="13"/>
      <c r="H117" s="13"/>
    </row>
    <row r="118" spans="1:8" x14ac:dyDescent="0.3">
      <c r="A118" t="str">
        <f t="shared" ca="1" si="10"/>
        <v>OK</v>
      </c>
      <c r="B118" s="5" t="s">
        <v>83</v>
      </c>
      <c r="C118" s="5" t="s">
        <v>84</v>
      </c>
      <c r="D118" s="13"/>
      <c r="E118" s="13"/>
      <c r="F118" s="13"/>
      <c r="G118" s="13"/>
      <c r="H118" s="13"/>
    </row>
    <row r="119" spans="1:8" x14ac:dyDescent="0.3">
      <c r="A119" t="str">
        <f t="shared" ca="1" si="10"/>
        <v>OK</v>
      </c>
      <c r="B119" s="5" t="s">
        <v>86</v>
      </c>
      <c r="C119" s="5" t="s">
        <v>84</v>
      </c>
      <c r="D119" s="13"/>
      <c r="E119" s="13"/>
      <c r="F119" s="13"/>
      <c r="G119" s="13"/>
      <c r="H119" s="13"/>
    </row>
    <row r="120" spans="1:8" x14ac:dyDescent="0.3">
      <c r="A120" t="str">
        <f t="shared" ca="1" si="10"/>
        <v>OK</v>
      </c>
      <c r="B120" s="5" t="s">
        <v>87</v>
      </c>
      <c r="C120" s="5" t="s">
        <v>84</v>
      </c>
      <c r="D120" s="13"/>
      <c r="E120" s="13"/>
      <c r="F120" s="13"/>
      <c r="G120" s="13"/>
      <c r="H120" s="13"/>
    </row>
    <row r="121" spans="1:8" x14ac:dyDescent="0.3">
      <c r="A121" t="str">
        <f t="shared" ca="1" si="10"/>
        <v>OK</v>
      </c>
      <c r="B121" s="5" t="s">
        <v>88</v>
      </c>
      <c r="C121" s="5" t="s">
        <v>84</v>
      </c>
      <c r="G121" s="13"/>
      <c r="H121" s="13"/>
    </row>
    <row r="122" spans="1:8" x14ac:dyDescent="0.3">
      <c r="A122" t="str">
        <f t="shared" ca="1" si="10"/>
        <v>OK</v>
      </c>
      <c r="B122" s="5" t="s">
        <v>403</v>
      </c>
      <c r="C122" s="5" t="s">
        <v>84</v>
      </c>
      <c r="G122" s="13"/>
      <c r="H122" s="13"/>
    </row>
    <row r="123" spans="1:8" x14ac:dyDescent="0.3">
      <c r="A123" t="str">
        <f t="shared" ca="1" si="10"/>
        <v>OK</v>
      </c>
      <c r="B123" s="5" t="s">
        <v>89</v>
      </c>
      <c r="C123" s="5" t="s">
        <v>84</v>
      </c>
      <c r="G123" s="13"/>
      <c r="H123" s="13"/>
    </row>
    <row r="124" spans="1:8" x14ac:dyDescent="0.3">
      <c r="A124" t="str">
        <f t="shared" ca="1" si="10"/>
        <v>OK</v>
      </c>
      <c r="B124" s="5" t="s">
        <v>90</v>
      </c>
      <c r="C124" s="5" t="s">
        <v>84</v>
      </c>
      <c r="G124" s="13"/>
      <c r="H124" s="13"/>
    </row>
    <row r="125" spans="1:8" x14ac:dyDescent="0.3">
      <c r="A125" t="str">
        <f t="shared" ca="1" si="10"/>
        <v>OK</v>
      </c>
      <c r="B125" s="5" t="s">
        <v>92</v>
      </c>
      <c r="C125" s="5" t="s">
        <v>84</v>
      </c>
      <c r="G125" s="13"/>
      <c r="H125" s="13"/>
    </row>
    <row r="126" spans="1:8" x14ac:dyDescent="0.3">
      <c r="A126" t="str">
        <f t="shared" ca="1" si="10"/>
        <v>OK</v>
      </c>
      <c r="B126" s="5" t="s">
        <v>93</v>
      </c>
      <c r="C126" s="5" t="s">
        <v>84</v>
      </c>
      <c r="G126" s="13"/>
      <c r="H126" s="13"/>
    </row>
    <row r="127" spans="1:8" x14ac:dyDescent="0.3">
      <c r="A127" t="str">
        <f t="shared" ca="1" si="10"/>
        <v>OK</v>
      </c>
      <c r="B127" s="5" t="s">
        <v>94</v>
      </c>
      <c r="C127" s="5" t="s">
        <v>84</v>
      </c>
      <c r="G127" s="13"/>
      <c r="H127" s="13"/>
    </row>
    <row r="128" spans="1:8" x14ac:dyDescent="0.3">
      <c r="A128" t="str">
        <f t="shared" ca="1" si="10"/>
        <v>OK</v>
      </c>
      <c r="B128" s="5" t="s">
        <v>95</v>
      </c>
      <c r="C128" s="5" t="s">
        <v>84</v>
      </c>
      <c r="G128" s="13"/>
      <c r="H128" s="13"/>
    </row>
    <row r="129" spans="1:8" x14ac:dyDescent="0.3">
      <c r="A129" t="str">
        <f t="shared" ca="1" si="10"/>
        <v>OK</v>
      </c>
      <c r="B129" s="5" t="s">
        <v>96</v>
      </c>
      <c r="C129" s="5" t="s">
        <v>84</v>
      </c>
      <c r="G129" s="13"/>
      <c r="H129" s="13"/>
    </row>
    <row r="130" spans="1:8" x14ac:dyDescent="0.3">
      <c r="A130" t="str">
        <f t="shared" ca="1" si="10"/>
        <v>OK</v>
      </c>
      <c r="B130" s="5" t="s">
        <v>97</v>
      </c>
      <c r="C130" s="5" t="s">
        <v>84</v>
      </c>
      <c r="G130" s="13"/>
      <c r="H130" s="13"/>
    </row>
    <row r="131" spans="1:8" x14ac:dyDescent="0.3">
      <c r="A131" t="str">
        <f t="shared" ca="1" si="10"/>
        <v>OK</v>
      </c>
      <c r="B131" s="5" t="s">
        <v>98</v>
      </c>
      <c r="C131" s="5" t="s">
        <v>84</v>
      </c>
      <c r="G131" s="13"/>
      <c r="H131" s="13"/>
    </row>
    <row r="132" spans="1:8" x14ac:dyDescent="0.3">
      <c r="A132" t="str">
        <f t="shared" ca="1" si="10"/>
        <v>OK</v>
      </c>
      <c r="B132" s="5" t="s">
        <v>333</v>
      </c>
      <c r="C132" s="5" t="s">
        <v>84</v>
      </c>
      <c r="G132" s="13"/>
      <c r="H132" s="13"/>
    </row>
    <row r="133" spans="1:8" x14ac:dyDescent="0.3">
      <c r="A133" t="str">
        <f t="shared" ca="1" si="10"/>
        <v>OK</v>
      </c>
      <c r="B133" s="5" t="s">
        <v>99</v>
      </c>
      <c r="C133" s="5" t="s">
        <v>84</v>
      </c>
      <c r="G133" s="13"/>
      <c r="H133" s="13"/>
    </row>
    <row r="134" spans="1:8" x14ac:dyDescent="0.3">
      <c r="A134" t="str">
        <f t="shared" ca="1" si="10"/>
        <v>OK</v>
      </c>
      <c r="B134" s="5" t="s">
        <v>100</v>
      </c>
      <c r="C134" s="5" t="s">
        <v>84</v>
      </c>
      <c r="G134" s="13"/>
      <c r="H134" s="13"/>
    </row>
    <row r="135" spans="1:8" x14ac:dyDescent="0.3">
      <c r="A135" t="str">
        <f t="shared" ca="1" si="10"/>
        <v>OK</v>
      </c>
      <c r="B135" s="5" t="s">
        <v>101</v>
      </c>
      <c r="C135" s="5" t="s">
        <v>84</v>
      </c>
      <c r="G135" s="13"/>
      <c r="H135" s="13"/>
    </row>
    <row r="136" spans="1:8" x14ac:dyDescent="0.3">
      <c r="A136" t="str">
        <f t="shared" ca="1" si="10"/>
        <v>OK</v>
      </c>
      <c r="B136" s="5" t="s">
        <v>102</v>
      </c>
      <c r="C136" s="5" t="s">
        <v>84</v>
      </c>
      <c r="D136" s="13"/>
      <c r="G136" s="13"/>
      <c r="H136" s="13"/>
    </row>
    <row r="137" spans="1:8" x14ac:dyDescent="0.3">
      <c r="A137" t="str">
        <f t="shared" ca="1" si="10"/>
        <v>OK</v>
      </c>
      <c r="B137" s="5" t="s">
        <v>103</v>
      </c>
      <c r="C137" s="5" t="s">
        <v>84</v>
      </c>
      <c r="G137" s="13"/>
      <c r="H137" s="13"/>
    </row>
    <row r="138" spans="1:8" x14ac:dyDescent="0.3">
      <c r="A138" t="str">
        <f t="shared" ca="1" si="10"/>
        <v>OK</v>
      </c>
      <c r="B138" s="5" t="s">
        <v>104</v>
      </c>
      <c r="C138" s="5" t="s">
        <v>84</v>
      </c>
      <c r="D138" s="13"/>
      <c r="E138" s="13"/>
      <c r="F138" s="13"/>
      <c r="G138" s="13"/>
      <c r="H138" s="13"/>
    </row>
    <row r="139" spans="1:8" x14ac:dyDescent="0.3">
      <c r="A139" t="str">
        <f t="shared" ca="1" si="10"/>
        <v>OK</v>
      </c>
      <c r="B139" s="5" t="s">
        <v>107</v>
      </c>
      <c r="C139" s="5" t="s">
        <v>264</v>
      </c>
      <c r="D139" s="13"/>
      <c r="E139" s="13"/>
      <c r="F139" s="13"/>
      <c r="G139" s="13"/>
      <c r="H139" s="13"/>
    </row>
    <row r="140" spans="1:8" x14ac:dyDescent="0.3">
      <c r="A140" t="str">
        <f t="shared" ca="1" si="10"/>
        <v>OK</v>
      </c>
      <c r="B140" s="5" t="s">
        <v>110</v>
      </c>
      <c r="C140" s="5" t="s">
        <v>264</v>
      </c>
      <c r="D140" s="13"/>
      <c r="E140" s="13"/>
      <c r="F140" s="13"/>
      <c r="G140" s="13"/>
      <c r="H140" s="13"/>
    </row>
    <row r="141" spans="1:8" x14ac:dyDescent="0.3">
      <c r="A141" t="str">
        <f t="shared" ca="1" si="10"/>
        <v>OK</v>
      </c>
      <c r="B141" s="5" t="s">
        <v>112</v>
      </c>
      <c r="C141" s="5" t="s">
        <v>264</v>
      </c>
      <c r="D141" s="13"/>
      <c r="E141" s="13"/>
      <c r="F141" s="13"/>
      <c r="G141" s="13"/>
      <c r="H141" s="13"/>
    </row>
    <row r="142" spans="1:8" x14ac:dyDescent="0.3">
      <c r="A142" t="str">
        <f t="shared" ca="1" si="10"/>
        <v>OK</v>
      </c>
      <c r="B142" s="5" t="s">
        <v>115</v>
      </c>
      <c r="C142" s="5" t="s">
        <v>264</v>
      </c>
      <c r="D142" s="13"/>
      <c r="E142" s="13"/>
      <c r="F142" s="13"/>
      <c r="G142" s="13"/>
      <c r="H142" s="13"/>
    </row>
    <row r="143" spans="1:8" x14ac:dyDescent="0.3">
      <c r="A143" t="str">
        <f t="shared" ca="1" si="10"/>
        <v>OK</v>
      </c>
      <c r="B143" s="5" t="s">
        <v>118</v>
      </c>
      <c r="C143" s="5" t="s">
        <v>264</v>
      </c>
      <c r="D143" s="13"/>
      <c r="E143" s="13"/>
      <c r="F143" s="13"/>
      <c r="G143" s="13"/>
      <c r="H143" s="13"/>
    </row>
    <row r="144" spans="1:8" x14ac:dyDescent="0.3">
      <c r="A144" t="str">
        <f t="shared" ca="1" si="10"/>
        <v>OK</v>
      </c>
      <c r="B144" s="5" t="s">
        <v>120</v>
      </c>
      <c r="C144" s="5" t="s">
        <v>264</v>
      </c>
      <c r="D144" s="13"/>
      <c r="E144" s="13"/>
      <c r="F144" s="13"/>
      <c r="G144" s="13"/>
      <c r="H144" s="13"/>
    </row>
    <row r="145" spans="1:8" x14ac:dyDescent="0.3">
      <c r="A145" t="str">
        <f t="shared" ca="1" si="10"/>
        <v>OK</v>
      </c>
      <c r="B145" s="5" t="s">
        <v>123</v>
      </c>
      <c r="C145" s="5" t="s">
        <v>264</v>
      </c>
      <c r="D145" s="13"/>
      <c r="E145" s="13"/>
      <c r="F145" s="13"/>
      <c r="G145" s="13"/>
      <c r="H145" s="13"/>
    </row>
    <row r="146" spans="1:8" x14ac:dyDescent="0.3">
      <c r="A146" t="str">
        <f t="shared" ca="1" si="10"/>
        <v>OK</v>
      </c>
      <c r="B146" s="5" t="s">
        <v>124</v>
      </c>
      <c r="C146" s="5" t="s">
        <v>264</v>
      </c>
      <c r="D146" s="13"/>
      <c r="E146" s="13"/>
      <c r="F146" s="13"/>
      <c r="G146" s="13"/>
      <c r="H146" s="13"/>
    </row>
    <row r="147" spans="1:8" x14ac:dyDescent="0.3">
      <c r="A147" t="str">
        <f t="shared" ca="1" si="10"/>
        <v>OK</v>
      </c>
      <c r="B147" s="5" t="s">
        <v>127</v>
      </c>
      <c r="C147" s="5" t="s">
        <v>264</v>
      </c>
      <c r="D147" s="13"/>
      <c r="E147" s="13"/>
      <c r="F147" s="13"/>
      <c r="G147" s="13"/>
      <c r="H147" s="13"/>
    </row>
    <row r="148" spans="1:8" x14ac:dyDescent="0.3">
      <c r="A148" t="str">
        <f t="shared" ca="1" si="10"/>
        <v>OK</v>
      </c>
      <c r="B148" s="5" t="s">
        <v>129</v>
      </c>
      <c r="C148" s="5" t="s">
        <v>264</v>
      </c>
      <c r="D148" s="13"/>
      <c r="E148" s="13"/>
      <c r="F148" s="13"/>
      <c r="G148" s="13"/>
      <c r="H148" s="13"/>
    </row>
    <row r="149" spans="1:8" x14ac:dyDescent="0.3">
      <c r="A149" t="str">
        <f t="shared" ca="1" si="10"/>
        <v>OK</v>
      </c>
      <c r="B149" s="5" t="s">
        <v>131</v>
      </c>
      <c r="C149" s="5" t="s">
        <v>264</v>
      </c>
      <c r="G149" s="13"/>
      <c r="H149" s="13"/>
    </row>
    <row r="150" spans="1:8" x14ac:dyDescent="0.3">
      <c r="A150" t="str">
        <f t="shared" ca="1" si="10"/>
        <v>OK</v>
      </c>
      <c r="B150" s="5" t="s">
        <v>133</v>
      </c>
      <c r="C150" s="5" t="s">
        <v>264</v>
      </c>
      <c r="G150" s="13"/>
      <c r="H150" s="13"/>
    </row>
    <row r="151" spans="1:8" x14ac:dyDescent="0.3">
      <c r="A151" t="str">
        <f t="shared" ca="1" si="10"/>
        <v>OK</v>
      </c>
      <c r="B151" s="5" t="s">
        <v>136</v>
      </c>
      <c r="C151" s="5" t="s">
        <v>264</v>
      </c>
      <c r="G151" s="13"/>
      <c r="H151" s="13"/>
    </row>
    <row r="152" spans="1:8" x14ac:dyDescent="0.3">
      <c r="A152" t="str">
        <f t="shared" ca="1" si="10"/>
        <v>OK</v>
      </c>
      <c r="B152" s="5" t="s">
        <v>139</v>
      </c>
      <c r="C152" s="5" t="s">
        <v>264</v>
      </c>
      <c r="G152" s="13"/>
      <c r="H152" s="13"/>
    </row>
    <row r="153" spans="1:8" x14ac:dyDescent="0.3">
      <c r="A153" t="str">
        <f t="shared" ca="1" si="10"/>
        <v>OK</v>
      </c>
      <c r="B153" s="5" t="s">
        <v>142</v>
      </c>
      <c r="C153" s="5" t="s">
        <v>264</v>
      </c>
      <c r="G153" s="13"/>
      <c r="H153" s="13"/>
    </row>
    <row r="154" spans="1:8" x14ac:dyDescent="0.3">
      <c r="A154" t="str">
        <f t="shared" ca="1" si="10"/>
        <v>OK</v>
      </c>
      <c r="B154" s="5" t="s">
        <v>145</v>
      </c>
      <c r="C154" s="5" t="s">
        <v>264</v>
      </c>
      <c r="G154" s="13"/>
      <c r="H154" s="13"/>
    </row>
    <row r="155" spans="1:8" x14ac:dyDescent="0.3">
      <c r="A155" t="str">
        <f t="shared" ca="1" si="10"/>
        <v>OK</v>
      </c>
      <c r="B155" s="5" t="s">
        <v>149</v>
      </c>
      <c r="C155" s="5" t="s">
        <v>264</v>
      </c>
      <c r="G155" s="13"/>
      <c r="H155" s="13"/>
    </row>
    <row r="156" spans="1:8" x14ac:dyDescent="0.3">
      <c r="A156" t="str">
        <f t="shared" ca="1" si="10"/>
        <v>OK</v>
      </c>
      <c r="B156" s="5" t="s">
        <v>152</v>
      </c>
      <c r="C156" s="5" t="s">
        <v>264</v>
      </c>
      <c r="G156" s="13"/>
      <c r="H156" s="13"/>
    </row>
    <row r="157" spans="1:8" x14ac:dyDescent="0.3">
      <c r="A157" t="str">
        <f t="shared" ca="1" si="10"/>
        <v>OK</v>
      </c>
      <c r="B157" s="5" t="s">
        <v>157</v>
      </c>
      <c r="C157" s="5" t="s">
        <v>264</v>
      </c>
      <c r="G157" s="13"/>
      <c r="H157" s="13"/>
    </row>
    <row r="158" spans="1:8" x14ac:dyDescent="0.3">
      <c r="A158" t="str">
        <f t="shared" ca="1" si="10"/>
        <v>OK</v>
      </c>
      <c r="B158" s="5" t="s">
        <v>159</v>
      </c>
      <c r="C158" s="5" t="s">
        <v>264</v>
      </c>
      <c r="G158" s="13"/>
      <c r="H158" s="13"/>
    </row>
    <row r="159" spans="1:8" x14ac:dyDescent="0.3">
      <c r="A159" t="str">
        <f t="shared" ca="1" si="10"/>
        <v>OK</v>
      </c>
      <c r="B159" s="5" t="s">
        <v>163</v>
      </c>
      <c r="C159" s="5" t="s">
        <v>264</v>
      </c>
      <c r="G159" s="13"/>
      <c r="H159" s="13"/>
    </row>
    <row r="160" spans="1:8" x14ac:dyDescent="0.3">
      <c r="A160" t="str">
        <f t="shared" ca="1" si="10"/>
        <v>OK</v>
      </c>
      <c r="B160" s="5" t="s">
        <v>166</v>
      </c>
      <c r="C160" s="5" t="s">
        <v>264</v>
      </c>
      <c r="G160" s="13"/>
      <c r="H160" s="13"/>
    </row>
    <row r="161" spans="1:8" x14ac:dyDescent="0.3">
      <c r="A161" t="str">
        <f t="shared" ca="1" si="10"/>
        <v>OK</v>
      </c>
      <c r="B161" s="5" t="s">
        <v>170</v>
      </c>
      <c r="C161" s="5" t="s">
        <v>264</v>
      </c>
      <c r="G161" s="13"/>
      <c r="H161" s="13"/>
    </row>
    <row r="162" spans="1:8" x14ac:dyDescent="0.3">
      <c r="A162" t="str">
        <f t="shared" ca="1" si="10"/>
        <v>OK</v>
      </c>
      <c r="B162" s="5" t="s">
        <v>172</v>
      </c>
      <c r="C162" s="5" t="s">
        <v>264</v>
      </c>
      <c r="G162" s="13"/>
      <c r="H162" s="13"/>
    </row>
    <row r="163" spans="1:8" x14ac:dyDescent="0.3">
      <c r="A163" t="str">
        <f t="shared" ca="1" si="10"/>
        <v>OK</v>
      </c>
      <c r="B163" s="5" t="s">
        <v>174</v>
      </c>
      <c r="C163" s="5" t="s">
        <v>264</v>
      </c>
      <c r="G163" s="13"/>
      <c r="H163" s="13"/>
    </row>
    <row r="164" spans="1:8" x14ac:dyDescent="0.3">
      <c r="A164" t="str">
        <f t="shared" ca="1" si="10"/>
        <v>OK</v>
      </c>
      <c r="B164" s="5" t="s">
        <v>178</v>
      </c>
      <c r="C164" s="5" t="s">
        <v>264</v>
      </c>
      <c r="G164" s="13"/>
      <c r="H164" s="13"/>
    </row>
    <row r="165" spans="1:8" x14ac:dyDescent="0.3">
      <c r="A165" t="str">
        <f t="shared" ca="1" si="10"/>
        <v>OK</v>
      </c>
      <c r="B165" s="5" t="s">
        <v>185</v>
      </c>
      <c r="C165" s="5" t="s">
        <v>264</v>
      </c>
      <c r="G165" s="13"/>
      <c r="H165" s="13"/>
    </row>
    <row r="166" spans="1:8" x14ac:dyDescent="0.3">
      <c r="A166" t="str">
        <f t="shared" ca="1" si="10"/>
        <v>OK</v>
      </c>
      <c r="B166" s="5" t="s">
        <v>187</v>
      </c>
      <c r="C166" s="5" t="s">
        <v>264</v>
      </c>
      <c r="G166" s="13"/>
      <c r="H166" s="13"/>
    </row>
    <row r="167" spans="1:8" x14ac:dyDescent="0.3">
      <c r="A167" t="str">
        <f t="shared" ca="1" si="10"/>
        <v>OK</v>
      </c>
      <c r="B167" s="5" t="s">
        <v>189</v>
      </c>
      <c r="C167" s="5" t="s">
        <v>264</v>
      </c>
      <c r="G167" s="13"/>
      <c r="H167" s="13"/>
    </row>
    <row r="168" spans="1:8" x14ac:dyDescent="0.3">
      <c r="A168" t="str">
        <f t="shared" ca="1" si="10"/>
        <v>OK</v>
      </c>
      <c r="B168" s="5" t="s">
        <v>191</v>
      </c>
      <c r="C168" s="5" t="s">
        <v>264</v>
      </c>
      <c r="G168" s="13"/>
      <c r="H168" s="13"/>
    </row>
    <row r="169" spans="1:8" x14ac:dyDescent="0.3">
      <c r="A169" t="str">
        <f t="shared" ca="1" si="10"/>
        <v>OK</v>
      </c>
      <c r="B169" s="5" t="s">
        <v>202</v>
      </c>
      <c r="C169" s="5" t="s">
        <v>264</v>
      </c>
      <c r="D169" s="13"/>
      <c r="E169" s="13"/>
      <c r="F169" s="13"/>
      <c r="G169" s="13"/>
      <c r="H169" s="13"/>
    </row>
    <row r="170" spans="1:8" x14ac:dyDescent="0.3">
      <c r="A170" t="str">
        <f t="shared" ca="1" si="10"/>
        <v>OK</v>
      </c>
      <c r="B170" s="5" t="s">
        <v>204</v>
      </c>
      <c r="C170" s="5" t="s">
        <v>264</v>
      </c>
      <c r="D170" s="13"/>
      <c r="E170" s="13"/>
      <c r="F170" s="13"/>
      <c r="G170" s="13"/>
      <c r="H170" s="13"/>
    </row>
    <row r="171" spans="1:8" x14ac:dyDescent="0.3">
      <c r="A171" t="str">
        <f t="shared" ref="A171:A233" ca="1" si="11">IF(VLOOKUP(B171,INDIRECT($C$37),1,)=B171,"OK",0)</f>
        <v>OK</v>
      </c>
      <c r="B171" s="5" t="s">
        <v>345</v>
      </c>
      <c r="C171" s="5" t="s">
        <v>372</v>
      </c>
      <c r="D171" s="13"/>
      <c r="E171" s="13"/>
      <c r="F171" s="13"/>
      <c r="G171" s="13"/>
      <c r="H171" s="13"/>
    </row>
    <row r="172" spans="1:8" x14ac:dyDescent="0.3">
      <c r="A172" t="str">
        <f t="shared" ca="1" si="11"/>
        <v>OK</v>
      </c>
      <c r="B172" s="5" t="s">
        <v>346</v>
      </c>
      <c r="C172" s="5" t="s">
        <v>372</v>
      </c>
      <c r="D172" s="13"/>
      <c r="E172" s="13"/>
      <c r="F172" s="13"/>
      <c r="G172" s="13"/>
      <c r="H172" s="13"/>
    </row>
    <row r="173" spans="1:8" x14ac:dyDescent="0.3">
      <c r="A173" t="str">
        <f t="shared" ca="1" si="11"/>
        <v>OK</v>
      </c>
      <c r="B173" s="5" t="s">
        <v>347</v>
      </c>
      <c r="C173" s="5" t="s">
        <v>372</v>
      </c>
      <c r="D173" s="13"/>
      <c r="E173" s="13"/>
      <c r="F173" s="13"/>
      <c r="G173" s="13"/>
      <c r="H173" s="13"/>
    </row>
    <row r="174" spans="1:8" x14ac:dyDescent="0.3">
      <c r="A174" t="str">
        <f t="shared" ca="1" si="11"/>
        <v>OK</v>
      </c>
      <c r="B174" s="5" t="s">
        <v>348</v>
      </c>
      <c r="C174" s="5" t="s">
        <v>372</v>
      </c>
      <c r="D174" s="13"/>
      <c r="E174" s="13"/>
      <c r="F174" s="13"/>
      <c r="G174" s="13"/>
      <c r="H174" s="13"/>
    </row>
    <row r="175" spans="1:8" x14ac:dyDescent="0.3">
      <c r="A175" t="str">
        <f t="shared" ca="1" si="11"/>
        <v>OK</v>
      </c>
      <c r="B175" s="5" t="s">
        <v>349</v>
      </c>
      <c r="C175" s="5" t="s">
        <v>372</v>
      </c>
      <c r="D175" s="13"/>
      <c r="E175" s="13"/>
      <c r="F175" s="13"/>
      <c r="G175" s="13"/>
      <c r="H175" s="13"/>
    </row>
    <row r="176" spans="1:8" x14ac:dyDescent="0.3">
      <c r="A176" t="str">
        <f t="shared" ca="1" si="11"/>
        <v>OK</v>
      </c>
      <c r="B176" s="5" t="s">
        <v>350</v>
      </c>
      <c r="C176" s="5" t="s">
        <v>372</v>
      </c>
      <c r="D176" s="13"/>
      <c r="E176" s="13"/>
      <c r="F176" s="13"/>
      <c r="G176" s="13"/>
      <c r="H176" s="13"/>
    </row>
    <row r="177" spans="1:8" x14ac:dyDescent="0.3">
      <c r="A177" t="str">
        <f t="shared" ca="1" si="11"/>
        <v>OK</v>
      </c>
      <c r="B177" s="5" t="s">
        <v>351</v>
      </c>
      <c r="C177" s="5" t="s">
        <v>372</v>
      </c>
      <c r="D177" s="13"/>
      <c r="E177" s="13"/>
      <c r="F177" s="13"/>
      <c r="G177" s="13"/>
      <c r="H177" s="13"/>
    </row>
    <row r="178" spans="1:8" x14ac:dyDescent="0.3">
      <c r="A178" t="str">
        <f t="shared" ca="1" si="11"/>
        <v>OK</v>
      </c>
      <c r="B178" s="5" t="s">
        <v>352</v>
      </c>
      <c r="C178" s="5" t="s">
        <v>372</v>
      </c>
      <c r="D178" s="13"/>
      <c r="E178" s="13"/>
      <c r="F178" s="13"/>
      <c r="G178" s="13"/>
      <c r="H178" s="13"/>
    </row>
    <row r="179" spans="1:8" x14ac:dyDescent="0.3">
      <c r="A179" t="str">
        <f t="shared" ca="1" si="11"/>
        <v>OK</v>
      </c>
      <c r="B179" s="5" t="s">
        <v>353</v>
      </c>
      <c r="C179" s="5" t="s">
        <v>372</v>
      </c>
      <c r="D179" s="13"/>
      <c r="E179" s="13"/>
      <c r="F179" s="13"/>
      <c r="G179" s="13"/>
      <c r="H179" s="13"/>
    </row>
    <row r="180" spans="1:8" x14ac:dyDescent="0.3">
      <c r="A180" t="str">
        <f t="shared" ca="1" si="11"/>
        <v>OK</v>
      </c>
      <c r="B180" s="5" t="s">
        <v>354</v>
      </c>
      <c r="C180" s="5" t="s">
        <v>372</v>
      </c>
      <c r="D180" s="13"/>
      <c r="E180" s="13"/>
      <c r="F180" s="13"/>
      <c r="G180" s="13"/>
      <c r="H180" s="13"/>
    </row>
    <row r="181" spans="1:8" x14ac:dyDescent="0.3">
      <c r="A181" t="str">
        <f t="shared" ca="1" si="11"/>
        <v>OK</v>
      </c>
      <c r="B181" s="5" t="s">
        <v>355</v>
      </c>
      <c r="C181" s="5" t="s">
        <v>372</v>
      </c>
      <c r="D181" s="13"/>
      <c r="E181" s="13"/>
      <c r="F181" s="13"/>
      <c r="G181" s="13"/>
      <c r="H181" s="13"/>
    </row>
    <row r="182" spans="1:8" x14ac:dyDescent="0.3">
      <c r="A182" t="str">
        <f t="shared" ca="1" si="11"/>
        <v>OK</v>
      </c>
      <c r="B182" s="5" t="s">
        <v>356</v>
      </c>
      <c r="C182" s="5" t="s">
        <v>372</v>
      </c>
      <c r="D182" s="13"/>
      <c r="E182" s="13"/>
      <c r="F182" s="13"/>
      <c r="G182" s="13"/>
      <c r="H182" s="13"/>
    </row>
    <row r="183" spans="1:8" x14ac:dyDescent="0.3">
      <c r="A183" t="str">
        <f t="shared" ca="1" si="11"/>
        <v>OK</v>
      </c>
      <c r="B183" s="5" t="s">
        <v>357</v>
      </c>
      <c r="C183" s="5" t="s">
        <v>372</v>
      </c>
      <c r="D183" s="13"/>
      <c r="E183" s="13"/>
      <c r="F183" s="13"/>
      <c r="G183" s="13"/>
      <c r="H183" s="13"/>
    </row>
    <row r="184" spans="1:8" x14ac:dyDescent="0.3">
      <c r="A184" t="str">
        <f t="shared" ca="1" si="11"/>
        <v>OK</v>
      </c>
      <c r="B184" s="5" t="s">
        <v>358</v>
      </c>
      <c r="C184" s="5" t="s">
        <v>372</v>
      </c>
      <c r="D184" s="13"/>
      <c r="E184" s="13"/>
      <c r="F184" s="13"/>
      <c r="G184" s="13"/>
      <c r="H184" s="13"/>
    </row>
    <row r="185" spans="1:8" x14ac:dyDescent="0.3">
      <c r="A185" t="str">
        <f t="shared" ca="1" si="11"/>
        <v>OK</v>
      </c>
      <c r="B185" s="5" t="s">
        <v>359</v>
      </c>
      <c r="C185" s="5" t="s">
        <v>372</v>
      </c>
      <c r="D185" s="13"/>
      <c r="E185" s="13"/>
      <c r="F185" s="13"/>
      <c r="G185" s="13"/>
      <c r="H185" s="13"/>
    </row>
    <row r="186" spans="1:8" x14ac:dyDescent="0.3">
      <c r="A186" t="str">
        <f t="shared" ca="1" si="11"/>
        <v>OK</v>
      </c>
      <c r="B186" s="5" t="s">
        <v>360</v>
      </c>
      <c r="C186" s="5" t="s">
        <v>372</v>
      </c>
      <c r="D186" s="13"/>
      <c r="E186" s="13"/>
      <c r="F186" s="13"/>
      <c r="G186" s="13"/>
      <c r="H186" s="13"/>
    </row>
    <row r="187" spans="1:8" x14ac:dyDescent="0.3">
      <c r="A187" t="str">
        <f t="shared" ca="1" si="11"/>
        <v>OK</v>
      </c>
      <c r="B187" s="5" t="s">
        <v>371</v>
      </c>
      <c r="C187" s="5" t="s">
        <v>372</v>
      </c>
      <c r="D187" s="13"/>
      <c r="E187" s="13"/>
      <c r="F187" s="13"/>
      <c r="G187" s="13"/>
      <c r="H187" s="13"/>
    </row>
    <row r="188" spans="1:8" x14ac:dyDescent="0.3">
      <c r="A188" t="str">
        <f t="shared" ca="1" si="11"/>
        <v>OK</v>
      </c>
      <c r="B188" s="5" t="s">
        <v>361</v>
      </c>
      <c r="C188" s="5" t="s">
        <v>372</v>
      </c>
      <c r="D188" s="13"/>
      <c r="E188" s="13"/>
      <c r="F188" s="13"/>
      <c r="G188" s="13"/>
      <c r="H188" s="13"/>
    </row>
    <row r="189" spans="1:8" x14ac:dyDescent="0.3">
      <c r="A189" t="str">
        <f t="shared" ca="1" si="11"/>
        <v>OK</v>
      </c>
      <c r="B189" s="5" t="s">
        <v>362</v>
      </c>
      <c r="C189" s="5" t="s">
        <v>372</v>
      </c>
      <c r="D189" s="13"/>
      <c r="E189" s="13"/>
      <c r="F189" s="13"/>
      <c r="G189" s="13"/>
      <c r="H189" s="13"/>
    </row>
    <row r="190" spans="1:8" x14ac:dyDescent="0.3">
      <c r="A190" t="str">
        <f t="shared" ca="1" si="11"/>
        <v>OK</v>
      </c>
      <c r="B190" s="5" t="s">
        <v>363</v>
      </c>
      <c r="C190" s="5" t="s">
        <v>372</v>
      </c>
      <c r="D190" s="13"/>
      <c r="E190" s="13"/>
      <c r="F190" s="13"/>
      <c r="G190" s="13"/>
      <c r="H190" s="13"/>
    </row>
    <row r="191" spans="1:8" x14ac:dyDescent="0.3">
      <c r="A191" t="str">
        <f t="shared" ca="1" si="11"/>
        <v>OK</v>
      </c>
      <c r="B191" s="5" t="s">
        <v>364</v>
      </c>
      <c r="C191" s="5" t="s">
        <v>372</v>
      </c>
      <c r="D191" s="13"/>
      <c r="E191" s="13"/>
      <c r="F191" s="13"/>
      <c r="G191" s="13"/>
      <c r="H191" s="13"/>
    </row>
    <row r="192" spans="1:8" x14ac:dyDescent="0.3">
      <c r="A192" t="str">
        <f t="shared" ca="1" si="11"/>
        <v>OK</v>
      </c>
      <c r="B192" s="5" t="s">
        <v>365</v>
      </c>
      <c r="C192" s="5" t="s">
        <v>372</v>
      </c>
      <c r="D192" s="13"/>
      <c r="E192" s="13"/>
      <c r="F192" s="13"/>
      <c r="G192" s="13"/>
      <c r="H192" s="13"/>
    </row>
    <row r="193" spans="1:8" x14ac:dyDescent="0.3">
      <c r="A193" t="str">
        <f t="shared" ca="1" si="11"/>
        <v>OK</v>
      </c>
      <c r="B193" s="5" t="s">
        <v>366</v>
      </c>
      <c r="C193" s="5" t="s">
        <v>372</v>
      </c>
      <c r="D193" s="13"/>
      <c r="E193" s="13"/>
      <c r="F193" s="13"/>
      <c r="G193" s="13"/>
      <c r="H193" s="13"/>
    </row>
    <row r="194" spans="1:8" x14ac:dyDescent="0.3">
      <c r="A194" t="str">
        <f t="shared" ca="1" si="11"/>
        <v>OK</v>
      </c>
      <c r="B194" s="5" t="s">
        <v>367</v>
      </c>
      <c r="C194" s="5" t="s">
        <v>372</v>
      </c>
      <c r="D194" s="13"/>
      <c r="E194" s="13"/>
      <c r="F194" s="13"/>
      <c r="G194" s="13"/>
      <c r="H194" s="13"/>
    </row>
    <row r="195" spans="1:8" x14ac:dyDescent="0.3">
      <c r="A195" t="str">
        <f t="shared" ca="1" si="11"/>
        <v>OK</v>
      </c>
      <c r="B195" s="5" t="s">
        <v>368</v>
      </c>
      <c r="C195" s="5" t="s">
        <v>372</v>
      </c>
      <c r="D195" s="13"/>
      <c r="E195" s="13"/>
      <c r="F195" s="13"/>
      <c r="G195" s="13"/>
      <c r="H195" s="13"/>
    </row>
    <row r="196" spans="1:8" x14ac:dyDescent="0.3">
      <c r="A196" t="str">
        <f t="shared" ca="1" si="11"/>
        <v>OK</v>
      </c>
      <c r="B196" s="5" t="s">
        <v>369</v>
      </c>
      <c r="C196" s="5" t="s">
        <v>372</v>
      </c>
      <c r="D196" s="13"/>
      <c r="E196" s="13"/>
      <c r="F196" s="13"/>
      <c r="G196" s="13"/>
      <c r="H196" s="13"/>
    </row>
    <row r="197" spans="1:8" x14ac:dyDescent="0.3">
      <c r="A197" t="str">
        <f t="shared" ca="1" si="11"/>
        <v>OK</v>
      </c>
      <c r="B197" s="5" t="s">
        <v>370</v>
      </c>
      <c r="C197" s="5" t="s">
        <v>372</v>
      </c>
      <c r="D197" s="13"/>
      <c r="E197" s="13"/>
      <c r="F197" s="13"/>
      <c r="G197" s="13"/>
      <c r="H197" s="13"/>
    </row>
    <row r="198" spans="1:8" x14ac:dyDescent="0.3">
      <c r="A198" t="str">
        <f t="shared" ca="1" si="11"/>
        <v>OK</v>
      </c>
      <c r="B198" s="5" t="s">
        <v>109</v>
      </c>
      <c r="C198" s="5" t="s">
        <v>266</v>
      </c>
      <c r="D198" s="13"/>
      <c r="E198" s="13"/>
      <c r="F198" s="13"/>
      <c r="G198" s="13"/>
      <c r="H198" s="13"/>
    </row>
    <row r="199" spans="1:8" x14ac:dyDescent="0.3">
      <c r="A199" t="str">
        <f t="shared" ca="1" si="11"/>
        <v>OK</v>
      </c>
      <c r="B199" s="5" t="s">
        <v>111</v>
      </c>
      <c r="C199" s="5" t="s">
        <v>266</v>
      </c>
      <c r="D199" s="13"/>
      <c r="E199" s="13"/>
      <c r="F199" s="13"/>
      <c r="G199" s="13"/>
      <c r="H199" s="13"/>
    </row>
    <row r="200" spans="1:8" x14ac:dyDescent="0.3">
      <c r="A200" t="str">
        <f t="shared" ca="1" si="11"/>
        <v>OK</v>
      </c>
      <c r="B200" s="5" t="s">
        <v>113</v>
      </c>
      <c r="C200" s="5" t="s">
        <v>266</v>
      </c>
      <c r="D200" s="13"/>
      <c r="E200" s="13"/>
      <c r="F200" s="13"/>
      <c r="G200" s="13"/>
      <c r="H200" s="13"/>
    </row>
    <row r="201" spans="1:8" x14ac:dyDescent="0.3">
      <c r="A201" t="str">
        <f t="shared" ca="1" si="11"/>
        <v>OK</v>
      </c>
      <c r="B201" s="5" t="s">
        <v>290</v>
      </c>
      <c r="C201" s="5" t="s">
        <v>266</v>
      </c>
      <c r="D201" s="13"/>
      <c r="E201" s="13"/>
      <c r="F201" s="13"/>
      <c r="G201" s="13"/>
      <c r="H201" s="13"/>
    </row>
    <row r="202" spans="1:8" x14ac:dyDescent="0.3">
      <c r="A202" t="str">
        <f t="shared" ca="1" si="11"/>
        <v>OK</v>
      </c>
      <c r="B202" s="5" t="s">
        <v>119</v>
      </c>
      <c r="C202" s="5" t="s">
        <v>266</v>
      </c>
      <c r="D202" s="13"/>
      <c r="E202" s="13"/>
      <c r="F202" s="13"/>
      <c r="G202" s="13"/>
      <c r="H202" s="13"/>
    </row>
    <row r="203" spans="1:8" x14ac:dyDescent="0.3">
      <c r="A203" t="str">
        <f t="shared" ca="1" si="11"/>
        <v>OK</v>
      </c>
      <c r="B203" s="5" t="s">
        <v>125</v>
      </c>
      <c r="C203" s="5" t="s">
        <v>266</v>
      </c>
      <c r="D203" s="13"/>
      <c r="E203" s="13"/>
      <c r="F203" s="13"/>
      <c r="G203" s="13"/>
      <c r="H203" s="13"/>
    </row>
    <row r="204" spans="1:8" x14ac:dyDescent="0.3">
      <c r="A204" t="str">
        <f t="shared" ca="1" si="11"/>
        <v>OK</v>
      </c>
      <c r="B204" s="5" t="s">
        <v>128</v>
      </c>
      <c r="C204" s="5" t="s">
        <v>266</v>
      </c>
      <c r="D204" s="13"/>
      <c r="E204" s="13"/>
      <c r="F204" s="13"/>
      <c r="G204" s="13"/>
      <c r="H204" s="13"/>
    </row>
    <row r="205" spans="1:8" x14ac:dyDescent="0.3">
      <c r="A205" t="str">
        <f t="shared" ca="1" si="11"/>
        <v>OK</v>
      </c>
      <c r="B205" s="5" t="s">
        <v>130</v>
      </c>
      <c r="C205" s="5" t="s">
        <v>266</v>
      </c>
      <c r="D205" s="13"/>
      <c r="E205" s="13"/>
      <c r="F205" s="13"/>
      <c r="G205" s="13"/>
      <c r="H205" s="13"/>
    </row>
    <row r="206" spans="1:8" x14ac:dyDescent="0.3">
      <c r="A206" t="str">
        <f t="shared" ca="1" si="11"/>
        <v>OK</v>
      </c>
      <c r="B206" s="5" t="s">
        <v>132</v>
      </c>
      <c r="C206" s="5" t="s">
        <v>266</v>
      </c>
      <c r="G206" s="13"/>
      <c r="H206" s="13"/>
    </row>
    <row r="207" spans="1:8" x14ac:dyDescent="0.3">
      <c r="A207" t="str">
        <f t="shared" ca="1" si="11"/>
        <v>OK</v>
      </c>
      <c r="B207" s="5" t="s">
        <v>134</v>
      </c>
      <c r="C207" s="5" t="s">
        <v>266</v>
      </c>
      <c r="G207" s="13"/>
      <c r="H207" s="13"/>
    </row>
    <row r="208" spans="1:8" x14ac:dyDescent="0.3">
      <c r="A208" t="str">
        <f t="shared" ca="1" si="11"/>
        <v>OK</v>
      </c>
      <c r="B208" s="5" t="s">
        <v>137</v>
      </c>
      <c r="C208" s="5" t="s">
        <v>266</v>
      </c>
      <c r="G208" s="13"/>
      <c r="H208" s="13"/>
    </row>
    <row r="209" spans="1:8" x14ac:dyDescent="0.3">
      <c r="A209" t="str">
        <f t="shared" ca="1" si="11"/>
        <v>OK</v>
      </c>
      <c r="B209" s="5" t="s">
        <v>138</v>
      </c>
      <c r="C209" s="5" t="s">
        <v>266</v>
      </c>
      <c r="G209" s="13"/>
      <c r="H209" s="13"/>
    </row>
    <row r="210" spans="1:8" x14ac:dyDescent="0.3">
      <c r="A210" t="str">
        <f t="shared" ca="1" si="11"/>
        <v>OK</v>
      </c>
      <c r="B210" s="5" t="s">
        <v>140</v>
      </c>
      <c r="C210" s="5" t="s">
        <v>266</v>
      </c>
      <c r="G210" s="13"/>
      <c r="H210" s="13"/>
    </row>
    <row r="211" spans="1:8" x14ac:dyDescent="0.3">
      <c r="A211" t="str">
        <f t="shared" ca="1" si="11"/>
        <v>OK</v>
      </c>
      <c r="B211" s="5" t="s">
        <v>143</v>
      </c>
      <c r="C211" s="5" t="s">
        <v>266</v>
      </c>
      <c r="G211" s="13"/>
      <c r="H211" s="13"/>
    </row>
    <row r="212" spans="1:8" x14ac:dyDescent="0.3">
      <c r="A212" t="str">
        <f t="shared" ca="1" si="11"/>
        <v>OK</v>
      </c>
      <c r="B212" s="5" t="s">
        <v>146</v>
      </c>
      <c r="C212" s="5" t="s">
        <v>266</v>
      </c>
      <c r="G212" s="13"/>
      <c r="H212" s="13"/>
    </row>
    <row r="213" spans="1:8" x14ac:dyDescent="0.3">
      <c r="A213" t="str">
        <f t="shared" ca="1" si="11"/>
        <v>OK</v>
      </c>
      <c r="B213" s="5" t="s">
        <v>153</v>
      </c>
      <c r="C213" s="5" t="s">
        <v>266</v>
      </c>
      <c r="G213" s="13"/>
      <c r="H213" s="13"/>
    </row>
    <row r="214" spans="1:8" x14ac:dyDescent="0.3">
      <c r="A214" t="str">
        <f t="shared" ca="1" si="11"/>
        <v>OK</v>
      </c>
      <c r="B214" s="5" t="s">
        <v>158</v>
      </c>
      <c r="C214" s="5" t="s">
        <v>266</v>
      </c>
      <c r="G214" s="13"/>
      <c r="H214" s="13"/>
    </row>
    <row r="215" spans="1:8" x14ac:dyDescent="0.3">
      <c r="A215" t="str">
        <f t="shared" ca="1" si="11"/>
        <v>OK</v>
      </c>
      <c r="B215" s="5" t="s">
        <v>160</v>
      </c>
      <c r="C215" s="5" t="s">
        <v>266</v>
      </c>
      <c r="G215" s="13"/>
      <c r="H215" s="13"/>
    </row>
    <row r="216" spans="1:8" x14ac:dyDescent="0.3">
      <c r="A216" t="str">
        <f t="shared" ca="1" si="11"/>
        <v>OK</v>
      </c>
      <c r="B216" s="5" t="s">
        <v>164</v>
      </c>
      <c r="C216" s="5" t="s">
        <v>266</v>
      </c>
      <c r="G216" s="13"/>
      <c r="H216" s="13"/>
    </row>
    <row r="217" spans="1:8" x14ac:dyDescent="0.3">
      <c r="A217" t="str">
        <f t="shared" ca="1" si="11"/>
        <v>OK</v>
      </c>
      <c r="B217" s="5" t="s">
        <v>167</v>
      </c>
      <c r="C217" s="5" t="s">
        <v>266</v>
      </c>
      <c r="G217" s="13"/>
      <c r="H217" s="13"/>
    </row>
    <row r="218" spans="1:8" x14ac:dyDescent="0.3">
      <c r="A218" t="str">
        <f t="shared" ca="1" si="11"/>
        <v>OK</v>
      </c>
      <c r="B218" s="5" t="s">
        <v>169</v>
      </c>
      <c r="C218" s="5" t="s">
        <v>266</v>
      </c>
      <c r="G218" s="13"/>
      <c r="H218" s="13"/>
    </row>
    <row r="219" spans="1:8" x14ac:dyDescent="0.3">
      <c r="A219" t="str">
        <f t="shared" ca="1" si="11"/>
        <v>OK</v>
      </c>
      <c r="B219" s="5" t="s">
        <v>173</v>
      </c>
      <c r="C219" s="5" t="s">
        <v>266</v>
      </c>
      <c r="G219" s="13"/>
      <c r="H219" s="13"/>
    </row>
    <row r="220" spans="1:8" x14ac:dyDescent="0.3">
      <c r="A220" t="str">
        <f t="shared" ca="1" si="11"/>
        <v>OK</v>
      </c>
      <c r="B220" s="5" t="s">
        <v>175</v>
      </c>
      <c r="C220" s="5" t="s">
        <v>266</v>
      </c>
      <c r="G220" s="13"/>
      <c r="H220" s="13"/>
    </row>
    <row r="221" spans="1:8" x14ac:dyDescent="0.3">
      <c r="A221" t="str">
        <f t="shared" ca="1" si="11"/>
        <v>OK</v>
      </c>
      <c r="B221" s="5" t="s">
        <v>179</v>
      </c>
      <c r="C221" s="5" t="s">
        <v>266</v>
      </c>
      <c r="G221" s="13"/>
      <c r="H221" s="13"/>
    </row>
    <row r="222" spans="1:8" x14ac:dyDescent="0.3">
      <c r="A222" t="str">
        <f t="shared" ca="1" si="11"/>
        <v>OK</v>
      </c>
      <c r="B222" s="5" t="s">
        <v>184</v>
      </c>
      <c r="C222" s="5" t="s">
        <v>266</v>
      </c>
      <c r="G222" s="13"/>
      <c r="H222" s="13"/>
    </row>
    <row r="223" spans="1:8" x14ac:dyDescent="0.3">
      <c r="A223" t="str">
        <f t="shared" ca="1" si="11"/>
        <v>OK</v>
      </c>
      <c r="B223" s="5" t="s">
        <v>188</v>
      </c>
      <c r="C223" s="5" t="s">
        <v>266</v>
      </c>
      <c r="G223" s="13"/>
      <c r="H223" s="13"/>
    </row>
    <row r="224" spans="1:8" x14ac:dyDescent="0.3">
      <c r="A224" t="str">
        <f t="shared" ca="1" si="11"/>
        <v>OK</v>
      </c>
      <c r="B224" s="5" t="s">
        <v>190</v>
      </c>
      <c r="C224" s="5" t="s">
        <v>266</v>
      </c>
      <c r="G224" s="13"/>
      <c r="H224" s="13"/>
    </row>
    <row r="225" spans="1:8" x14ac:dyDescent="0.3">
      <c r="A225" t="str">
        <f t="shared" ca="1" si="11"/>
        <v>OK</v>
      </c>
      <c r="B225" s="5" t="s">
        <v>203</v>
      </c>
      <c r="C225" s="5" t="s">
        <v>266</v>
      </c>
      <c r="D225" s="13"/>
      <c r="E225" s="13"/>
      <c r="F225" s="13"/>
      <c r="G225" s="13"/>
      <c r="H225" s="13"/>
    </row>
    <row r="226" spans="1:8" x14ac:dyDescent="0.3">
      <c r="A226" t="str">
        <f t="shared" ca="1" si="11"/>
        <v>OK</v>
      </c>
      <c r="B226" s="5" t="s">
        <v>205</v>
      </c>
      <c r="C226" s="5" t="s">
        <v>266</v>
      </c>
      <c r="D226" s="13"/>
      <c r="E226" s="13"/>
      <c r="F226" s="13"/>
      <c r="G226" s="13"/>
      <c r="H226" s="13"/>
    </row>
    <row r="227" spans="1:8" x14ac:dyDescent="0.3">
      <c r="A227" t="str">
        <f t="shared" ca="1" si="11"/>
        <v>OK</v>
      </c>
      <c r="B227" s="5" t="s">
        <v>208</v>
      </c>
      <c r="C227" s="5" t="s">
        <v>266</v>
      </c>
      <c r="D227" s="13"/>
      <c r="E227" s="13"/>
      <c r="F227" s="13"/>
      <c r="G227" s="13"/>
      <c r="H227" s="13"/>
    </row>
    <row r="228" spans="1:8" x14ac:dyDescent="0.3">
      <c r="A228" t="str">
        <f t="shared" ca="1" si="11"/>
        <v>OK</v>
      </c>
      <c r="B228" s="5" t="s">
        <v>116</v>
      </c>
      <c r="C228" s="5" t="s">
        <v>268</v>
      </c>
      <c r="D228" s="13"/>
      <c r="E228" s="13"/>
      <c r="F228" s="13"/>
      <c r="G228" s="13"/>
      <c r="H228" s="13"/>
    </row>
    <row r="229" spans="1:8" x14ac:dyDescent="0.3">
      <c r="A229" t="str">
        <f t="shared" ca="1" si="11"/>
        <v>OK</v>
      </c>
      <c r="B229" s="5" t="s">
        <v>117</v>
      </c>
      <c r="C229" s="5" t="s">
        <v>268</v>
      </c>
      <c r="D229" s="13"/>
      <c r="E229" s="13"/>
      <c r="F229" s="13"/>
      <c r="G229" s="13"/>
      <c r="H229" s="13"/>
    </row>
    <row r="230" spans="1:8" x14ac:dyDescent="0.3">
      <c r="A230" t="str">
        <f t="shared" ca="1" si="11"/>
        <v>OK</v>
      </c>
      <c r="B230" s="5" t="s">
        <v>121</v>
      </c>
      <c r="C230" s="5" t="s">
        <v>268</v>
      </c>
      <c r="G230" s="13"/>
      <c r="H230" s="13"/>
    </row>
    <row r="231" spans="1:8" x14ac:dyDescent="0.3">
      <c r="A231" t="str">
        <f t="shared" ca="1" si="11"/>
        <v>OK</v>
      </c>
      <c r="B231" s="5" t="s">
        <v>122</v>
      </c>
      <c r="C231" s="5" t="s">
        <v>268</v>
      </c>
      <c r="G231" s="13"/>
      <c r="H231" s="13"/>
    </row>
    <row r="232" spans="1:8" x14ac:dyDescent="0.3">
      <c r="A232" t="str">
        <f t="shared" ca="1" si="11"/>
        <v>OK</v>
      </c>
      <c r="B232" s="5" t="s">
        <v>126</v>
      </c>
      <c r="C232" s="5" t="s">
        <v>268</v>
      </c>
      <c r="G232" s="13"/>
      <c r="H232" s="13"/>
    </row>
    <row r="233" spans="1:8" x14ac:dyDescent="0.3">
      <c r="A233" t="str">
        <f t="shared" ca="1" si="11"/>
        <v>OK</v>
      </c>
      <c r="B233" s="5" t="s">
        <v>135</v>
      </c>
      <c r="C233" s="5" t="s">
        <v>268</v>
      </c>
      <c r="G233" s="13"/>
      <c r="H233" s="13"/>
    </row>
    <row r="234" spans="1:8" x14ac:dyDescent="0.3">
      <c r="A234" t="str">
        <f t="shared" ref="A234:A293" ca="1" si="12">IF(VLOOKUP(B234,INDIRECT($C$37),1,)=B234,"OK",0)</f>
        <v>OK</v>
      </c>
      <c r="B234" s="5" t="s">
        <v>399</v>
      </c>
      <c r="C234" s="5" t="s">
        <v>268</v>
      </c>
      <c r="G234" s="13"/>
      <c r="H234" s="13"/>
    </row>
    <row r="235" spans="1:8" x14ac:dyDescent="0.3">
      <c r="A235" t="str">
        <f t="shared" ca="1" si="12"/>
        <v>OK</v>
      </c>
      <c r="B235" s="5" t="s">
        <v>401</v>
      </c>
      <c r="C235" s="5" t="s">
        <v>268</v>
      </c>
      <c r="G235" s="13"/>
      <c r="H235" s="13"/>
    </row>
    <row r="236" spans="1:8" x14ac:dyDescent="0.3">
      <c r="A236" t="str">
        <f t="shared" ca="1" si="12"/>
        <v>OK</v>
      </c>
      <c r="B236" s="5" t="s">
        <v>147</v>
      </c>
      <c r="C236" s="5" t="s">
        <v>268</v>
      </c>
      <c r="G236" s="13"/>
      <c r="H236" s="13"/>
    </row>
    <row r="237" spans="1:8" x14ac:dyDescent="0.3">
      <c r="A237" t="str">
        <f t="shared" ca="1" si="12"/>
        <v>OK</v>
      </c>
      <c r="B237" s="5" t="s">
        <v>148</v>
      </c>
      <c r="C237" s="5" t="s">
        <v>268</v>
      </c>
      <c r="G237" s="13"/>
      <c r="H237" s="13"/>
    </row>
    <row r="238" spans="1:8" x14ac:dyDescent="0.3">
      <c r="A238" t="str">
        <f t="shared" ca="1" si="12"/>
        <v>OK</v>
      </c>
      <c r="B238" s="5" t="s">
        <v>151</v>
      </c>
      <c r="C238" s="5" t="s">
        <v>268</v>
      </c>
    </row>
    <row r="239" spans="1:8" x14ac:dyDescent="0.3">
      <c r="A239" t="str">
        <f t="shared" ca="1" si="12"/>
        <v>OK</v>
      </c>
      <c r="B239" s="5" t="s">
        <v>154</v>
      </c>
      <c r="C239" s="5" t="s">
        <v>268</v>
      </c>
    </row>
    <row r="240" spans="1:8" x14ac:dyDescent="0.3">
      <c r="A240" t="str">
        <f t="shared" ca="1" si="12"/>
        <v>OK</v>
      </c>
      <c r="B240" s="5" t="s">
        <v>156</v>
      </c>
      <c r="C240" s="5" t="s">
        <v>268</v>
      </c>
    </row>
    <row r="241" spans="1:3" x14ac:dyDescent="0.3">
      <c r="A241" t="str">
        <f t="shared" ca="1" si="12"/>
        <v>OK</v>
      </c>
      <c r="B241" s="5" t="s">
        <v>161</v>
      </c>
      <c r="C241" s="5" t="s">
        <v>268</v>
      </c>
    </row>
    <row r="242" spans="1:3" x14ac:dyDescent="0.3">
      <c r="A242" t="str">
        <f t="shared" ca="1" si="12"/>
        <v>OK</v>
      </c>
      <c r="B242" s="5" t="s">
        <v>162</v>
      </c>
      <c r="C242" s="5" t="s">
        <v>268</v>
      </c>
    </row>
    <row r="243" spans="1:3" x14ac:dyDescent="0.3">
      <c r="A243" t="str">
        <f t="shared" ca="1" si="12"/>
        <v>OK</v>
      </c>
      <c r="B243" s="5" t="s">
        <v>168</v>
      </c>
      <c r="C243" s="5" t="s">
        <v>268</v>
      </c>
    </row>
    <row r="244" spans="1:3" x14ac:dyDescent="0.3">
      <c r="A244" t="str">
        <f t="shared" ca="1" si="12"/>
        <v>OK</v>
      </c>
      <c r="B244" s="5" t="s">
        <v>176</v>
      </c>
      <c r="C244" s="5" t="s">
        <v>268</v>
      </c>
    </row>
    <row r="245" spans="1:3" x14ac:dyDescent="0.3">
      <c r="A245" t="str">
        <f t="shared" ca="1" si="12"/>
        <v>OK</v>
      </c>
      <c r="B245" s="5" t="s">
        <v>177</v>
      </c>
      <c r="C245" s="5" t="s">
        <v>268</v>
      </c>
    </row>
    <row r="246" spans="1:3" x14ac:dyDescent="0.3">
      <c r="A246" t="str">
        <f t="shared" ca="1" si="12"/>
        <v>OK</v>
      </c>
      <c r="B246" s="5" t="s">
        <v>181</v>
      </c>
      <c r="C246" s="5" t="s">
        <v>268</v>
      </c>
    </row>
    <row r="247" spans="1:3" x14ac:dyDescent="0.3">
      <c r="A247" t="str">
        <f t="shared" ca="1" si="12"/>
        <v>OK</v>
      </c>
      <c r="B247" s="5" t="s">
        <v>182</v>
      </c>
      <c r="C247" s="5" t="s">
        <v>268</v>
      </c>
    </row>
    <row r="248" spans="1:3" x14ac:dyDescent="0.3">
      <c r="A248" t="str">
        <f t="shared" ca="1" si="12"/>
        <v>OK</v>
      </c>
      <c r="B248" s="5" t="s">
        <v>192</v>
      </c>
      <c r="C248" s="5" t="s">
        <v>268</v>
      </c>
    </row>
    <row r="249" spans="1:3" x14ac:dyDescent="0.3">
      <c r="A249" t="str">
        <f t="shared" ca="1" si="12"/>
        <v>OK</v>
      </c>
      <c r="B249" s="5" t="s">
        <v>193</v>
      </c>
      <c r="C249" s="5" t="s">
        <v>268</v>
      </c>
    </row>
    <row r="250" spans="1:3" x14ac:dyDescent="0.3">
      <c r="A250" t="str">
        <f t="shared" ca="1" si="12"/>
        <v>OK</v>
      </c>
      <c r="B250" s="5" t="s">
        <v>195</v>
      </c>
      <c r="C250" s="5" t="s">
        <v>268</v>
      </c>
    </row>
    <row r="251" spans="1:3" x14ac:dyDescent="0.3">
      <c r="A251" t="str">
        <f t="shared" ca="1" si="12"/>
        <v>OK</v>
      </c>
      <c r="B251" s="5" t="s">
        <v>196</v>
      </c>
      <c r="C251" s="5" t="s">
        <v>268</v>
      </c>
    </row>
    <row r="252" spans="1:3" x14ac:dyDescent="0.3">
      <c r="A252" t="str">
        <f t="shared" ca="1" si="12"/>
        <v>OK</v>
      </c>
      <c r="B252" s="5" t="s">
        <v>197</v>
      </c>
      <c r="C252" s="5" t="s">
        <v>268</v>
      </c>
    </row>
    <row r="253" spans="1:3" x14ac:dyDescent="0.3">
      <c r="A253" t="str">
        <f t="shared" ca="1" si="12"/>
        <v>OK</v>
      </c>
      <c r="B253" s="5" t="s">
        <v>198</v>
      </c>
      <c r="C253" s="5" t="s">
        <v>268</v>
      </c>
    </row>
    <row r="254" spans="1:3" x14ac:dyDescent="0.3">
      <c r="A254" t="str">
        <f t="shared" ca="1" si="12"/>
        <v>OK</v>
      </c>
      <c r="B254" s="5" t="s">
        <v>199</v>
      </c>
      <c r="C254" s="5" t="s">
        <v>268</v>
      </c>
    </row>
    <row r="255" spans="1:3" x14ac:dyDescent="0.3">
      <c r="A255" t="str">
        <f t="shared" ca="1" si="12"/>
        <v>OK</v>
      </c>
      <c r="B255" s="5" t="s">
        <v>201</v>
      </c>
      <c r="C255" s="5" t="s">
        <v>268</v>
      </c>
    </row>
    <row r="256" spans="1:3" x14ac:dyDescent="0.3">
      <c r="A256" t="str">
        <f t="shared" ca="1" si="12"/>
        <v>OK</v>
      </c>
      <c r="B256" s="5" t="s">
        <v>206</v>
      </c>
      <c r="C256" s="5" t="s">
        <v>268</v>
      </c>
    </row>
    <row r="257" spans="1:3" x14ac:dyDescent="0.3">
      <c r="A257" t="str">
        <f t="shared" ca="1" si="12"/>
        <v>OK</v>
      </c>
      <c r="B257" s="5" t="s">
        <v>207</v>
      </c>
      <c r="C257" s="5" t="s">
        <v>268</v>
      </c>
    </row>
    <row r="258" spans="1:3" x14ac:dyDescent="0.3">
      <c r="A258" t="str">
        <f t="shared" ca="1" si="12"/>
        <v>OK</v>
      </c>
      <c r="B258" s="5" t="s">
        <v>209</v>
      </c>
      <c r="C258" s="5" t="s">
        <v>268</v>
      </c>
    </row>
    <row r="259" spans="1:3" x14ac:dyDescent="0.3">
      <c r="A259" t="str">
        <f t="shared" ca="1" si="12"/>
        <v>OK</v>
      </c>
      <c r="B259" s="5" t="s">
        <v>291</v>
      </c>
      <c r="C259" s="5" t="s">
        <v>265</v>
      </c>
    </row>
    <row r="260" spans="1:3" x14ac:dyDescent="0.3">
      <c r="A260" t="str">
        <f t="shared" ca="1" si="12"/>
        <v>OK</v>
      </c>
      <c r="B260" s="5" t="s">
        <v>141</v>
      </c>
      <c r="C260" s="5" t="s">
        <v>265</v>
      </c>
    </row>
    <row r="261" spans="1:3" x14ac:dyDescent="0.3">
      <c r="A261" t="str">
        <f t="shared" ca="1" si="12"/>
        <v>OK</v>
      </c>
      <c r="B261" s="5" t="s">
        <v>144</v>
      </c>
      <c r="C261" s="5" t="s">
        <v>265</v>
      </c>
    </row>
    <row r="262" spans="1:3" x14ac:dyDescent="0.3">
      <c r="A262" t="str">
        <f t="shared" ca="1" si="12"/>
        <v>OK</v>
      </c>
      <c r="B262" s="5" t="s">
        <v>150</v>
      </c>
      <c r="C262" s="5" t="s">
        <v>265</v>
      </c>
    </row>
    <row r="263" spans="1:3" x14ac:dyDescent="0.3">
      <c r="A263" t="str">
        <f t="shared" ca="1" si="12"/>
        <v>OK</v>
      </c>
      <c r="B263" s="5" t="s">
        <v>155</v>
      </c>
      <c r="C263" s="5" t="s">
        <v>265</v>
      </c>
    </row>
    <row r="264" spans="1:3" x14ac:dyDescent="0.3">
      <c r="A264" t="str">
        <f t="shared" ca="1" si="12"/>
        <v>OK</v>
      </c>
      <c r="B264" s="5" t="s">
        <v>165</v>
      </c>
      <c r="C264" s="5" t="s">
        <v>265</v>
      </c>
    </row>
    <row r="265" spans="1:3" x14ac:dyDescent="0.3">
      <c r="A265" t="str">
        <f t="shared" ca="1" si="12"/>
        <v>OK</v>
      </c>
      <c r="B265" s="5" t="s">
        <v>171</v>
      </c>
      <c r="C265" s="5" t="s">
        <v>265</v>
      </c>
    </row>
    <row r="266" spans="1:3" x14ac:dyDescent="0.3">
      <c r="A266" t="str">
        <f t="shared" ca="1" si="12"/>
        <v>OK</v>
      </c>
      <c r="B266" s="5" t="s">
        <v>180</v>
      </c>
      <c r="C266" s="5" t="s">
        <v>265</v>
      </c>
    </row>
    <row r="267" spans="1:3" x14ac:dyDescent="0.3">
      <c r="A267" t="str">
        <f t="shared" ca="1" si="12"/>
        <v>OK</v>
      </c>
      <c r="B267" s="5" t="s">
        <v>186</v>
      </c>
      <c r="C267" s="5" t="s">
        <v>265</v>
      </c>
    </row>
    <row r="268" spans="1:3" x14ac:dyDescent="0.3">
      <c r="A268" t="str">
        <f t="shared" ca="1" si="12"/>
        <v>OK</v>
      </c>
      <c r="B268" s="5" t="s">
        <v>194</v>
      </c>
      <c r="C268" s="5" t="s">
        <v>265</v>
      </c>
    </row>
    <row r="269" spans="1:3" x14ac:dyDescent="0.3">
      <c r="A269" t="str">
        <f t="shared" ca="1" si="12"/>
        <v>OK</v>
      </c>
      <c r="B269" s="5" t="s">
        <v>200</v>
      </c>
      <c r="C269" s="5" t="s">
        <v>265</v>
      </c>
    </row>
    <row r="270" spans="1:3" x14ac:dyDescent="0.3">
      <c r="A270" t="str">
        <f t="shared" ca="1" si="12"/>
        <v>OK</v>
      </c>
      <c r="B270" s="5" t="s">
        <v>210</v>
      </c>
      <c r="C270" s="5" t="s">
        <v>211</v>
      </c>
    </row>
    <row r="271" spans="1:3" x14ac:dyDescent="0.3">
      <c r="A271" t="str">
        <f t="shared" ca="1" si="12"/>
        <v>OK</v>
      </c>
      <c r="B271" s="5" t="s">
        <v>212</v>
      </c>
      <c r="C271" s="5" t="s">
        <v>211</v>
      </c>
    </row>
    <row r="272" spans="1:3" x14ac:dyDescent="0.3">
      <c r="A272" t="str">
        <f t="shared" ca="1" si="12"/>
        <v>OK</v>
      </c>
      <c r="B272" s="5" t="s">
        <v>213</v>
      </c>
      <c r="C272" s="5" t="s">
        <v>211</v>
      </c>
    </row>
    <row r="273" spans="1:3" x14ac:dyDescent="0.3">
      <c r="A273" t="str">
        <f t="shared" ca="1" si="12"/>
        <v>OK</v>
      </c>
      <c r="B273" s="5" t="s">
        <v>214</v>
      </c>
      <c r="C273" s="5" t="s">
        <v>211</v>
      </c>
    </row>
    <row r="274" spans="1:3" x14ac:dyDescent="0.3">
      <c r="A274" t="str">
        <f t="shared" ca="1" si="12"/>
        <v>OK</v>
      </c>
      <c r="B274" s="5" t="s">
        <v>215</v>
      </c>
      <c r="C274" s="5" t="s">
        <v>211</v>
      </c>
    </row>
    <row r="275" spans="1:3" x14ac:dyDescent="0.3">
      <c r="A275" t="str">
        <f t="shared" ca="1" si="12"/>
        <v>OK</v>
      </c>
      <c r="B275" s="5" t="s">
        <v>216</v>
      </c>
      <c r="C275" s="5" t="s">
        <v>211</v>
      </c>
    </row>
    <row r="276" spans="1:3" x14ac:dyDescent="0.3">
      <c r="A276" t="str">
        <f t="shared" ca="1" si="12"/>
        <v>OK</v>
      </c>
      <c r="B276" s="5" t="s">
        <v>406</v>
      </c>
      <c r="C276" s="5" t="s">
        <v>211</v>
      </c>
    </row>
    <row r="277" spans="1:3" x14ac:dyDescent="0.3">
      <c r="A277" t="str">
        <f t="shared" ca="1" si="12"/>
        <v>OK</v>
      </c>
      <c r="B277" s="5" t="s">
        <v>217</v>
      </c>
      <c r="C277" s="5" t="s">
        <v>211</v>
      </c>
    </row>
    <row r="278" spans="1:3" x14ac:dyDescent="0.3">
      <c r="A278" t="str">
        <f t="shared" ca="1" si="12"/>
        <v>OK</v>
      </c>
      <c r="B278" s="5" t="s">
        <v>218</v>
      </c>
      <c r="C278" s="5" t="s">
        <v>211</v>
      </c>
    </row>
    <row r="279" spans="1:3" x14ac:dyDescent="0.3">
      <c r="A279" t="str">
        <f t="shared" ca="1" si="12"/>
        <v>OK</v>
      </c>
      <c r="B279" s="5" t="s">
        <v>219</v>
      </c>
      <c r="C279" s="5" t="s">
        <v>211</v>
      </c>
    </row>
    <row r="280" spans="1:3" x14ac:dyDescent="0.3">
      <c r="A280" t="str">
        <f t="shared" ca="1" si="12"/>
        <v>OK</v>
      </c>
      <c r="B280" s="5" t="s">
        <v>220</v>
      </c>
      <c r="C280" s="5" t="s">
        <v>211</v>
      </c>
    </row>
    <row r="281" spans="1:3" x14ac:dyDescent="0.3">
      <c r="A281" t="str">
        <f t="shared" ca="1" si="12"/>
        <v>OK</v>
      </c>
      <c r="B281" s="5" t="s">
        <v>221</v>
      </c>
      <c r="C281" s="5" t="s">
        <v>211</v>
      </c>
    </row>
    <row r="282" spans="1:3" x14ac:dyDescent="0.3">
      <c r="A282" t="str">
        <f t="shared" ca="1" si="12"/>
        <v>OK</v>
      </c>
      <c r="B282" s="5" t="s">
        <v>223</v>
      </c>
      <c r="C282" s="5" t="s">
        <v>211</v>
      </c>
    </row>
    <row r="283" spans="1:3" x14ac:dyDescent="0.3">
      <c r="A283" t="str">
        <f t="shared" ca="1" si="12"/>
        <v>OK</v>
      </c>
      <c r="B283" s="5" t="s">
        <v>224</v>
      </c>
      <c r="C283" s="5" t="s">
        <v>211</v>
      </c>
    </row>
    <row r="284" spans="1:3" x14ac:dyDescent="0.3">
      <c r="A284" t="str">
        <f t="shared" ca="1" si="12"/>
        <v>OK</v>
      </c>
      <c r="B284" s="5" t="s">
        <v>225</v>
      </c>
      <c r="C284" s="5" t="s">
        <v>211</v>
      </c>
    </row>
    <row r="285" spans="1:3" x14ac:dyDescent="0.3">
      <c r="A285" t="str">
        <f t="shared" ca="1" si="12"/>
        <v>OK</v>
      </c>
      <c r="B285" s="5" t="s">
        <v>226</v>
      </c>
      <c r="C285" s="5" t="s">
        <v>211</v>
      </c>
    </row>
    <row r="286" spans="1:3" x14ac:dyDescent="0.3">
      <c r="A286" t="str">
        <f t="shared" ca="1" si="12"/>
        <v>OK</v>
      </c>
      <c r="B286" s="5" t="s">
        <v>227</v>
      </c>
      <c r="C286" s="5" t="s">
        <v>211</v>
      </c>
    </row>
    <row r="287" spans="1:3" x14ac:dyDescent="0.3">
      <c r="A287" t="str">
        <f t="shared" ca="1" si="12"/>
        <v>OK</v>
      </c>
      <c r="B287" s="5" t="s">
        <v>228</v>
      </c>
      <c r="C287" s="5" t="s">
        <v>211</v>
      </c>
    </row>
    <row r="288" spans="1:3" x14ac:dyDescent="0.3">
      <c r="A288" t="str">
        <f t="shared" ca="1" si="12"/>
        <v>OK</v>
      </c>
      <c r="B288" s="5" t="s">
        <v>229</v>
      </c>
      <c r="C288" s="5" t="s">
        <v>211</v>
      </c>
    </row>
    <row r="289" spans="1:3" x14ac:dyDescent="0.3">
      <c r="A289" t="str">
        <f t="shared" ca="1" si="12"/>
        <v>OK</v>
      </c>
      <c r="B289" s="5" t="s">
        <v>230</v>
      </c>
      <c r="C289" s="5" t="s">
        <v>211</v>
      </c>
    </row>
    <row r="290" spans="1:3" x14ac:dyDescent="0.3">
      <c r="A290" t="str">
        <f t="shared" ca="1" si="12"/>
        <v>OK</v>
      </c>
      <c r="B290" s="5" t="s">
        <v>339</v>
      </c>
      <c r="C290" s="5" t="s">
        <v>211</v>
      </c>
    </row>
    <row r="291" spans="1:3" x14ac:dyDescent="0.3">
      <c r="A291" t="str">
        <f t="shared" ca="1" si="12"/>
        <v>OK</v>
      </c>
      <c r="B291" s="5" t="s">
        <v>231</v>
      </c>
      <c r="C291" s="5" t="s">
        <v>211</v>
      </c>
    </row>
    <row r="292" spans="1:3" x14ac:dyDescent="0.3">
      <c r="A292" t="str">
        <f t="shared" ca="1" si="12"/>
        <v>OK</v>
      </c>
      <c r="B292" s="5" t="s">
        <v>232</v>
      </c>
      <c r="C292" s="5" t="s">
        <v>211</v>
      </c>
    </row>
    <row r="293" spans="1:3" x14ac:dyDescent="0.3">
      <c r="A293" t="str">
        <f t="shared" ca="1" si="12"/>
        <v>OK</v>
      </c>
      <c r="B293" s="6" t="s">
        <v>233</v>
      </c>
      <c r="C293" s="6" t="s">
        <v>234</v>
      </c>
    </row>
    <row r="295" spans="1:3" x14ac:dyDescent="0.3">
      <c r="B295" t="s">
        <v>264</v>
      </c>
      <c r="C295">
        <f t="shared" ref="C295:C305" si="13">COUNTIF(Sector,B295)</f>
        <v>32</v>
      </c>
    </row>
    <row r="296" spans="1:3" x14ac:dyDescent="0.3">
      <c r="B296" t="s">
        <v>372</v>
      </c>
      <c r="C296">
        <f t="shared" si="13"/>
        <v>27</v>
      </c>
    </row>
    <row r="297" spans="1:3" x14ac:dyDescent="0.3">
      <c r="B297" t="s">
        <v>266</v>
      </c>
      <c r="C297">
        <f t="shared" si="13"/>
        <v>30</v>
      </c>
    </row>
    <row r="298" spans="1:3" x14ac:dyDescent="0.3">
      <c r="B298" t="s">
        <v>268</v>
      </c>
      <c r="C298">
        <f t="shared" si="13"/>
        <v>31</v>
      </c>
    </row>
    <row r="299" spans="1:3" x14ac:dyDescent="0.3">
      <c r="B299" t="s">
        <v>265</v>
      </c>
      <c r="C299">
        <f t="shared" si="13"/>
        <v>11</v>
      </c>
    </row>
    <row r="300" spans="1:3" x14ac:dyDescent="0.3">
      <c r="B300" t="s">
        <v>9</v>
      </c>
      <c r="C300">
        <f t="shared" si="13"/>
        <v>26</v>
      </c>
    </row>
    <row r="301" spans="1:3" x14ac:dyDescent="0.3">
      <c r="B301" t="s">
        <v>34</v>
      </c>
      <c r="C301">
        <f t="shared" si="13"/>
        <v>52</v>
      </c>
    </row>
    <row r="302" spans="1:3" x14ac:dyDescent="0.3">
      <c r="B302" t="s">
        <v>211</v>
      </c>
      <c r="C302">
        <f t="shared" si="13"/>
        <v>23</v>
      </c>
    </row>
    <row r="303" spans="1:3" x14ac:dyDescent="0.3">
      <c r="B303" t="s">
        <v>84</v>
      </c>
      <c r="C303">
        <f t="shared" si="13"/>
        <v>21</v>
      </c>
    </row>
    <row r="304" spans="1:3" x14ac:dyDescent="0.3">
      <c r="B304" t="s">
        <v>234</v>
      </c>
      <c r="C304">
        <f t="shared" si="13"/>
        <v>1</v>
      </c>
    </row>
    <row r="305" spans="2:3" x14ac:dyDescent="0.3">
      <c r="B305" t="s">
        <v>334</v>
      </c>
      <c r="C305">
        <f t="shared" si="13"/>
        <v>0</v>
      </c>
    </row>
    <row r="306" spans="2:3" x14ac:dyDescent="0.3">
      <c r="C306">
        <f>SUM(C295:C305)-C296</f>
        <v>227</v>
      </c>
    </row>
    <row r="307" spans="2:3" x14ac:dyDescent="0.3">
      <c r="B307" t="s">
        <v>416</v>
      </c>
      <c r="C307">
        <v>1</v>
      </c>
    </row>
    <row r="308" spans="2:3" x14ac:dyDescent="0.3">
      <c r="B308" t="s">
        <v>420</v>
      </c>
    </row>
    <row r="309" spans="2:3" x14ac:dyDescent="0.3">
      <c r="B309" t="s">
        <v>417</v>
      </c>
      <c r="C309">
        <v>1</v>
      </c>
    </row>
    <row r="310" spans="2:3" x14ac:dyDescent="0.3">
      <c r="B310" t="s">
        <v>418</v>
      </c>
      <c r="C310">
        <v>1</v>
      </c>
    </row>
    <row r="311" spans="2:3" x14ac:dyDescent="0.3">
      <c r="B311" t="s">
        <v>419</v>
      </c>
      <c r="C311">
        <v>1</v>
      </c>
    </row>
    <row r="312" spans="2:3" x14ac:dyDescent="0.3">
      <c r="B312" t="s">
        <v>421</v>
      </c>
      <c r="C312">
        <f>C306+C307-SUM(C309:C311)</f>
        <v>225</v>
      </c>
    </row>
  </sheetData>
  <sheetProtection algorithmName="SHA-512" hashValue="iInaBaxkBJbWiBYWqF+CCgmYwlEkcRFTYaYVVUSmA20b/T4LSMA8JIJ2msKTamqv3o6GlKxipYzYjjjnBWjBIg==" saltValue="sw8FUWmjubRhbWumFq/SzA==" spinCount="100000" sheet="1" objects="1" scenarios="1"/>
  <sortState xmlns:xlrd2="http://schemas.microsoft.com/office/spreadsheetml/2017/richdata2" ref="B118:B138">
    <sortCondition ref="B118"/>
  </sortState>
  <mergeCells count="1">
    <mergeCell ref="E2:F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3f26e51-a65a-41ce-be09-e93be5a6c1b5">
      <Value>2</Value>
      <Value>4</Value>
    </TaxCatchAll>
    <pcbab628bf1f42f98723a759df8ca16e xmlns="73f26e51-a65a-41ce-be09-e93be5a6c1b5">
      <Terms xmlns="http://schemas.microsoft.com/office/infopath/2007/PartnerControls">
        <TermInfo xmlns="http://schemas.microsoft.com/office/infopath/2007/PartnerControls">
          <TermName xmlns="http://schemas.microsoft.com/office/infopath/2007/PartnerControls">Controlled</TermName>
          <TermId xmlns="http://schemas.microsoft.com/office/infopath/2007/PartnerControls">e8b04875-f98b-4286-a68b-f3df17a27807</TermId>
        </TermInfo>
      </Terms>
    </pcbab628bf1f42f98723a759df8ca16e>
    <CategoryDescription xmlns="http://schemas.microsoft.com/sharepoint.v3" xsi:nil="true"/>
    <k8e16aff76864e2f951abb3e671768fa xmlns="73f26e51-a65a-41ce-be09-e93be5a6c1b5">
      <Terms xmlns="http://schemas.microsoft.com/office/infopath/2007/PartnerControls">
        <TermInfo xmlns="http://schemas.microsoft.com/office/infopath/2007/PartnerControls">
          <TermName xmlns="http://schemas.microsoft.com/office/infopath/2007/PartnerControls">Audit Quality and Appointments</TermName>
          <TermId xmlns="http://schemas.microsoft.com/office/infopath/2007/PartnerControls">a4624066-48a3-49dc-a04b-d3e03bb72dfe</TermId>
        </TermInfo>
      </Terms>
    </k8e16aff76864e2f951abb3e671768fa>
    <SharedWithUsers xmlns="0be0658a-4743-490f-9c93-4b5fcc123360">
      <UserInfo>
        <DisplayName>Everyone except external users</DisplayName>
        <AccountId>9</AccountId>
        <AccountType/>
      </UserInfo>
      <UserInfo>
        <DisplayName>Stuart Dennis</DisplayName>
        <AccountId>39</AccountId>
        <AccountType/>
      </UserInfo>
      <UserInfo>
        <DisplayName>Owen Smith</DisplayName>
        <AccountId>15</AccountId>
        <AccountType/>
      </UserInfo>
      <UserInfo>
        <DisplayName>Steve Murray</DisplayName>
        <AccountId>101</AccountId>
        <AccountType/>
      </UserInfo>
      <UserInfo>
        <DisplayName>Emma Woods</DisplayName>
        <AccountId>481</AccountId>
        <AccountType/>
      </UserInfo>
      <UserInfo>
        <DisplayName>Fiona McFarlane</DisplayName>
        <AccountId>70</AccountId>
        <AccountType/>
      </UserInfo>
    </SharedWithUsers>
  </documentManagement>
</p:properties>
</file>

<file path=customXml/item2.xml><?xml version="1.0" encoding="utf-8"?>
<?mso-contentType ?>
<SharedContentType xmlns="Microsoft.SharePoint.Taxonomy.ContentTypeSync" SourceId="1600c076-bcf7-41be-9e19-69f1fc815d70" ContentTypeId="0x0101002B71BA3BFA6C0843BA0B3254B5AA30130101" PreviousValue="false"/>
</file>

<file path=customXml/item3.xml><?xml version="1.0" encoding="utf-8"?>
<ct:contentTypeSchema xmlns:ct="http://schemas.microsoft.com/office/2006/metadata/contentType" xmlns:ma="http://schemas.microsoft.com/office/2006/metadata/properties/metaAttributes" ct:_="" ma:_="" ma:contentTypeName="CT_Standard" ma:contentTypeID="0x0101002B71BA3BFA6C0843BA0B3254B5AA301301010022DBDABCDCE8684A82ECBED8EE2D9748" ma:contentTypeVersion="30" ma:contentTypeDescription="Default Audit Scotland content type no disposal policy set as will be managed by policy and labels. **  On prem version has 18 month retention policy for documents and 7 years for records. **" ma:contentTypeScope="" ma:versionID="9673de1afde6f9f7ee4acf0c21b625d4">
  <xsd:schema xmlns:xsd="http://www.w3.org/2001/XMLSchema" xmlns:xs="http://www.w3.org/2001/XMLSchema" xmlns:p="http://schemas.microsoft.com/office/2006/metadata/properties" xmlns:ns2="http://schemas.microsoft.com/sharepoint.v3" xmlns:ns3="73f26e51-a65a-41ce-be09-e93be5a6c1b5" xmlns:ns4="d437ffa8-fbfc-4374-9108-1cc0a1d3d6e7" xmlns:ns5="0be0658a-4743-490f-9c93-4b5fcc123360" targetNamespace="http://schemas.microsoft.com/office/2006/metadata/properties" ma:root="true" ma:fieldsID="67da5d1f5bc49d16ebe0b0290750dc8a" ns2:_="" ns3:_="" ns4:_="" ns5:_="">
    <xsd:import namespace="http://schemas.microsoft.com/sharepoint.v3"/>
    <xsd:import namespace="73f26e51-a65a-41ce-be09-e93be5a6c1b5"/>
    <xsd:import namespace="d437ffa8-fbfc-4374-9108-1cc0a1d3d6e7"/>
    <xsd:import namespace="0be0658a-4743-490f-9c93-4b5fcc123360"/>
    <xsd:element name="properties">
      <xsd:complexType>
        <xsd:sequence>
          <xsd:element name="documentManagement">
            <xsd:complexType>
              <xsd:all>
                <xsd:element ref="ns2:CategoryDescription" minOccurs="0"/>
                <xsd:element ref="ns3:pcbab628bf1f42f98723a759df8ca16e" minOccurs="0"/>
                <xsd:element ref="ns3:TaxCatchAll" minOccurs="0"/>
                <xsd:element ref="ns3:TaxCatchAllLabel" minOccurs="0"/>
                <xsd:element ref="ns3:k8e16aff76864e2f951abb3e671768fa" minOccurs="0"/>
                <xsd:element ref="ns4:MediaServiceFastMetadata" minOccurs="0"/>
                <xsd:element ref="ns5:SharedWithDetails" minOccurs="0"/>
                <xsd:element ref="ns4:MediaServiceMetadata" minOccurs="0"/>
                <xsd:element ref="ns5:SharedWithUser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1" nillable="true" ma:displayName="Description" ma:description="A short summary of the information contents. Retained for legacy purposes." ma:internalName="Category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26e51-a65a-41ce-be09-e93be5a6c1b5" elementFormDefault="qualified">
    <xsd:import namespace="http://schemas.microsoft.com/office/2006/documentManagement/types"/>
    <xsd:import namespace="http://schemas.microsoft.com/office/infopath/2007/PartnerControls"/>
    <xsd:element name="pcbab628bf1f42f98723a759df8ca16e" ma:index="8" ma:taxonomy="true" ma:internalName="pcbab628bf1f42f98723a759df8ca16e" ma:taxonomyFieldName="Classification" ma:displayName="Classification" ma:default="1;#Public|653dd377-ab6e-4d8f-beb4-d731c3e5e708" ma:fieldId="{9cbab628-bf1f-42f9-8723-a759df8ca16e}" ma:sspId="1600c076-bcf7-41be-9e19-69f1fc815d70" ma:termSetId="39710258-30fe-4605-9813-cbc16f1010a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6e82fe8-f79f-43c7-9285-29ce5b7625f5}" ma:internalName="TaxCatchAll" ma:showField="CatchAllData" ma:web="0be0658a-4743-490f-9c93-4b5fcc12336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6e82fe8-f79f-43c7-9285-29ce5b7625f5}" ma:internalName="TaxCatchAllLabel" ma:readOnly="true" ma:showField="CatchAllDataLabel" ma:web="0be0658a-4743-490f-9c93-4b5fcc123360">
      <xsd:complexType>
        <xsd:complexContent>
          <xsd:extension base="dms:MultiChoiceLookup">
            <xsd:sequence>
              <xsd:element name="Value" type="dms:Lookup" maxOccurs="unbounded" minOccurs="0" nillable="true"/>
            </xsd:sequence>
          </xsd:extension>
        </xsd:complexContent>
      </xsd:complexType>
    </xsd:element>
    <xsd:element name="k8e16aff76864e2f951abb3e671768fa" ma:index="13" ma:taxonomy="true" ma:internalName="k8e16aff76864e2f951abb3e671768fa" ma:taxonomyFieldName="Information_x0020_Owner" ma:displayName="Information Owner" ma:readOnly="false" ma:default="2;#Audit Quality and Appointments|a4624066-48a3-49dc-a04b-d3e03bb72dfe" ma:fieldId="{48e16aff-7686-4e2f-951a-bb3e671768fa}" ma:sspId="1600c076-bcf7-41be-9e19-69f1fc815d70" ma:termSetId="53369e55-e008-436f-9d85-4123d8b771a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37ffa8-fbfc-4374-9108-1cc0a1d3d6e7" elementFormDefault="qualified">
    <xsd:import namespace="http://schemas.microsoft.com/office/2006/documentManagement/types"/>
    <xsd:import namespace="http://schemas.microsoft.com/office/infopath/2007/PartnerControls"/>
    <xsd:element name="MediaServiceFastMetadata" ma:index="15" nillable="true" ma:displayName="MediaServiceFastMetadata" ma:hidden="true" ma:internalName="MediaServiceFastMetadata" ma:readOnly="true">
      <xsd:simpleType>
        <xsd:restriction base="dms:Note"/>
      </xsd:simpleType>
    </xsd:element>
    <xsd:element name="MediaServiceMetadata" ma:index="17" nillable="true" ma:displayName="MediaServiceMetadata" ma:hidden="true" ma:internalName="MediaService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e0658a-4743-490f-9c93-4b5fcc123360"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12446-151D-49A0-96E1-3E30E1F2052B}">
  <ds:schemaRefs>
    <ds:schemaRef ds:uri="http://www.w3.org/XML/1998/namespace"/>
    <ds:schemaRef ds:uri="http://purl.org/dc/terms/"/>
    <ds:schemaRef ds:uri="http://schemas.microsoft.com/office/2006/metadata/properties"/>
    <ds:schemaRef ds:uri="d437ffa8-fbfc-4374-9108-1cc0a1d3d6e7"/>
    <ds:schemaRef ds:uri="http://purl.org/dc/dcmitype/"/>
    <ds:schemaRef ds:uri="http://schemas.microsoft.com/office/2006/documentManagement/types"/>
    <ds:schemaRef ds:uri="http://purl.org/dc/elements/1.1/"/>
    <ds:schemaRef ds:uri="0be0658a-4743-490f-9c93-4b5fcc123360"/>
    <ds:schemaRef ds:uri="http://schemas.microsoft.com/office/infopath/2007/PartnerControls"/>
    <ds:schemaRef ds:uri="http://schemas.openxmlformats.org/package/2006/metadata/core-properties"/>
    <ds:schemaRef ds:uri="73f26e51-a65a-41ce-be09-e93be5a6c1b5"/>
    <ds:schemaRef ds:uri="http://schemas.microsoft.com/sharepoint.v3"/>
  </ds:schemaRefs>
</ds:datastoreItem>
</file>

<file path=customXml/itemProps2.xml><?xml version="1.0" encoding="utf-8"?>
<ds:datastoreItem xmlns:ds="http://schemas.openxmlformats.org/officeDocument/2006/customXml" ds:itemID="{151CBC54-8F9B-4185-A13B-593D9E40120E}">
  <ds:schemaRefs>
    <ds:schemaRef ds:uri="Microsoft.SharePoint.Taxonomy.ContentTypeSync"/>
  </ds:schemaRefs>
</ds:datastoreItem>
</file>

<file path=customXml/itemProps3.xml><?xml version="1.0" encoding="utf-8"?>
<ds:datastoreItem xmlns:ds="http://schemas.openxmlformats.org/officeDocument/2006/customXml" ds:itemID="{A37EA656-3A8C-4131-BE90-70132439A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f26e51-a65a-41ce-be09-e93be5a6c1b5"/>
    <ds:schemaRef ds:uri="d437ffa8-fbfc-4374-9108-1cc0a1d3d6e7"/>
    <ds:schemaRef ds:uri="0be0658a-4743-490f-9c93-4b5fcc123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3776BB-DE5B-40D4-94DA-720B97BAEB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1617</vt:lpstr>
      <vt:lpstr>1718</vt:lpstr>
      <vt:lpstr>1819</vt:lpstr>
      <vt:lpstr>1920</vt:lpstr>
      <vt:lpstr>2021</vt:lpstr>
      <vt:lpstr>Report</vt:lpstr>
      <vt:lpstr>Instructions</vt:lpstr>
      <vt:lpstr>Billing arrangements</vt:lpstr>
      <vt:lpstr>M</vt:lpstr>
      <vt:lpstr>Instructions!_ftnref1</vt:lpstr>
      <vt:lpstr>Auditor</vt:lpstr>
      <vt:lpstr>Body</vt:lpstr>
      <vt:lpstr>Comment</vt:lpstr>
      <vt:lpstr>Eighteen</vt:lpstr>
      <vt:lpstr>Nineteen</vt:lpstr>
      <vt:lpstr>Instructions!Print_Area</vt:lpstr>
      <vt:lpstr>Sector</vt:lpstr>
      <vt:lpstr>Sectors</vt:lpstr>
      <vt:lpstr>SectorVariance</vt:lpstr>
      <vt:lpstr>SelectionOne</vt:lpstr>
      <vt:lpstr>Seventeen</vt:lpstr>
      <vt:lpstr>Sixteen</vt:lpstr>
      <vt:lpstr>Twenty</vt:lpstr>
      <vt:lpstr>Year</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jgilchrist</dc:creator>
  <cp:lastModifiedBy>John Gilchrist</cp:lastModifiedBy>
  <cp:lastPrinted>2020-03-04T10:43:25Z</cp:lastPrinted>
  <dcterms:created xsi:type="dcterms:W3CDTF">2018-05-25T11:13:07Z</dcterms:created>
  <dcterms:modified xsi:type="dcterms:W3CDTF">2021-06-14T12:43:21Z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0x0101002B71BA3BFA6C0843BA0B3254B5AA301301010022DBDABCDCE8684A82ECBED8EE2D9748</vt:lpwstr>
  </property>
  <property fmtid="{D5CDD505-2E9C-101B-9397-08002B2CF9AE}" pid="3" name="Information Owner">
    <vt:lpwstr>2;#Audit Quality and Appointments|a4624066-48a3-49dc-a04b-d3e03bb72dfe</vt:lpwstr>
  </property>
  <property fmtid="{D5CDD505-2E9C-101B-9397-08002B2CF9AE}" pid="4" name="Audit Year">
    <vt:lpwstr>2255;#2018-2019|fc3886c8-1114-4eb9-822b-d69a1c4b43ef</vt:lpwstr>
  </property>
  <property fmtid="{D5CDD505-2E9C-101B-9397-08002B2CF9AE}" pid="5" name="Audits">
    <vt:lpwstr>116;#All|684d4b5e-be33-452a-87b9-811e1ab3f7cb</vt:lpwstr>
  </property>
  <property fmtid="{D5CDD505-2E9C-101B-9397-08002B2CF9AE}" pid="6" name="Auditor">
    <vt:lpwstr>406;#None|17aac1d0-b516-4407-86da-a731deba7ce8</vt:lpwstr>
  </property>
  <property fmtid="{D5CDD505-2E9C-101B-9397-08002B2CF9AE}" pid="7" name="Classification">
    <vt:lpwstr>4;#Controlled|e8b04875-f98b-4286-a68b-f3df17a27807</vt:lpwstr>
  </property>
  <property fmtid="{D5CDD505-2E9C-101B-9397-08002B2CF9AE}" pid="8" name="Document Status">
    <vt:lpwstr>30;#Complete|db7f31b0-2f75-4fab-9175-364e6925ac00</vt:lpwstr>
  </property>
  <property fmtid="{D5CDD505-2E9C-101B-9397-08002B2CF9AE}" pid="9" name="_dlc_policyId">
    <vt:lpwstr>0x0101002651B69664B57D42B5D65DE99314DA850101</vt:lpwstr>
  </property>
  <property fmtid="{D5CDD505-2E9C-101B-9397-08002B2CF9AE}" pid="10"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11" name="TaxKeyword">
    <vt:lpwstr/>
  </property>
  <property fmtid="{D5CDD505-2E9C-101B-9397-08002B2CF9AE}" pid="12" name="AuthorIds_UIVersion_4608">
    <vt:lpwstr>12</vt:lpwstr>
  </property>
  <property fmtid="{D5CDD505-2E9C-101B-9397-08002B2CF9AE}" pid="13" name="AuthorIds_UIVersion_5120">
    <vt:lpwstr>39</vt:lpwstr>
  </property>
  <property fmtid="{D5CDD505-2E9C-101B-9397-08002B2CF9AE}" pid="14" name="AuthorIds_UIVersion_6144">
    <vt:lpwstr>12</vt:lpwstr>
  </property>
  <property fmtid="{D5CDD505-2E9C-101B-9397-08002B2CF9AE}" pid="15" name="AuthorIds_UIVersion_6656">
    <vt:lpwstr>101</vt:lpwstr>
  </property>
  <property fmtid="{D5CDD505-2E9C-101B-9397-08002B2CF9AE}" pid="16" name="AuthorIds_UIVersion_7168">
    <vt:lpwstr>12</vt:lpwstr>
  </property>
  <property fmtid="{D5CDD505-2E9C-101B-9397-08002B2CF9AE}" pid="17" name="TaxKeywordTaxHTField">
    <vt:lpwstr/>
  </property>
  <property fmtid="{D5CDD505-2E9C-101B-9397-08002B2CF9AE}" pid="18" name="m823e58b371e49d09bcd69a88b1c2ce4">
    <vt:lpwstr>Complete|db7f31b0-2f75-4fab-9175-364e6925ac00</vt:lpwstr>
  </property>
</Properties>
</file>